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465" windowWidth="15600" windowHeight="7665" activeTab="1"/>
  </bookViews>
  <sheets>
    <sheet name="PRESUPUESTO ASIGNADO" sheetId="19" r:id="rId1"/>
    <sheet name="PRODUCTOS Y ACTIVIDADES" sheetId="17" r:id="rId2"/>
    <sheet name="PROGRAMACIÓN 2018" sheetId="6" r:id="rId3"/>
    <sheet name="PRESUPUESTO_GASTOS" sheetId="13" r:id="rId4"/>
    <sheet name="PRESUPUESTO_INGRESOS" sheetId="14" r:id="rId5"/>
    <sheet name="SUSTENTO_INGRESOS" sheetId="15" r:id="rId6"/>
    <sheet name="Clasificador" sheetId="8" r:id="rId7"/>
  </sheets>
  <definedNames>
    <definedName name="_xlnm._FilterDatabase" localSheetId="6" hidden="1">Clasificador!$A$5:$G$1314</definedName>
    <definedName name="_xlnm._FilterDatabase" localSheetId="0" hidden="1">'PRESUPUESTO ASIGNADO'!$A$1:$G$57</definedName>
    <definedName name="_xlnm._FilterDatabase" localSheetId="3" hidden="1">PRESUPUESTO_GASTOS!$A$1:$N$37</definedName>
    <definedName name="_xlnm._FilterDatabase" localSheetId="1" hidden="1">'PRODUCTOS Y ACTIVIDADES'!$B$11:$Y$529</definedName>
    <definedName name="_xlnm._FilterDatabase" localSheetId="2" hidden="1">'PROGRAMACIÓN 2018'!$A$1:$T$231</definedName>
    <definedName name="_xlnm._FilterDatabase" localSheetId="5" hidden="1">SUSTENTO_INGRESOS!$A$8:$R$28</definedName>
  </definedNames>
  <calcPr calcId="145621"/>
</workbook>
</file>

<file path=xl/calcChain.xml><?xml version="1.0" encoding="utf-8"?>
<calcChain xmlns="http://schemas.openxmlformats.org/spreadsheetml/2006/main">
  <c r="D623" i="17" l="1"/>
  <c r="D621" i="17"/>
  <c r="D607" i="17"/>
  <c r="E605" i="17"/>
  <c r="E505" i="17" l="1"/>
  <c r="E522" i="17"/>
  <c r="E523" i="17"/>
  <c r="E521" i="17" l="1"/>
  <c r="E216" i="17" l="1"/>
  <c r="D122" i="17" l="1"/>
  <c r="E250" i="17"/>
  <c r="E156" i="17"/>
  <c r="E501" i="17" l="1"/>
  <c r="E500" i="17" s="1"/>
  <c r="D500" i="17"/>
  <c r="D489" i="17"/>
  <c r="E495" i="17"/>
  <c r="E496" i="17"/>
  <c r="E497" i="17"/>
  <c r="E498" i="17"/>
  <c r="E499" i="17"/>
  <c r="D492" i="17"/>
  <c r="E494" i="17"/>
  <c r="E493" i="17"/>
  <c r="E491" i="17"/>
  <c r="E490" i="17"/>
  <c r="D477" i="17"/>
  <c r="D481" i="17"/>
  <c r="E488" i="17"/>
  <c r="E487" i="17"/>
  <c r="E486" i="17"/>
  <c r="E485" i="17"/>
  <c r="E484" i="17"/>
  <c r="E483" i="17"/>
  <c r="E482" i="17"/>
  <c r="E480" i="17"/>
  <c r="E479" i="17"/>
  <c r="E478" i="17"/>
  <c r="D469" i="17"/>
  <c r="E470" i="17"/>
  <c r="E471" i="17"/>
  <c r="E472" i="17"/>
  <c r="E473" i="17"/>
  <c r="E474" i="17"/>
  <c r="E475" i="17"/>
  <c r="E476" i="17"/>
  <c r="E492" i="17" l="1"/>
  <c r="E489" i="17" s="1"/>
  <c r="E481" i="17"/>
  <c r="E477" i="17" s="1"/>
  <c r="E469" i="17"/>
  <c r="D234" i="17" l="1"/>
  <c r="D230" i="17"/>
  <c r="D228" i="17"/>
  <c r="D226" i="17"/>
  <c r="D220" i="17"/>
  <c r="D217" i="17"/>
  <c r="E236" i="17"/>
  <c r="E235" i="17"/>
  <c r="E233" i="17"/>
  <c r="E232" i="17"/>
  <c r="E231" i="17"/>
  <c r="E229" i="17"/>
  <c r="E227" i="17"/>
  <c r="E225" i="17"/>
  <c r="E224" i="17"/>
  <c r="E223" i="17"/>
  <c r="E222" i="17"/>
  <c r="E221" i="17"/>
  <c r="E219" i="17"/>
  <c r="E218" i="17"/>
  <c r="D216" i="17" l="1"/>
  <c r="E357" i="17"/>
  <c r="E356" i="17"/>
  <c r="E355" i="17"/>
  <c r="D354" i="17"/>
  <c r="E353" i="17"/>
  <c r="E352" i="17"/>
  <c r="E351" i="17"/>
  <c r="D350" i="17"/>
  <c r="E257" i="17" l="1"/>
  <c r="E258" i="17"/>
  <c r="E259" i="17"/>
  <c r="E260" i="17"/>
  <c r="D252" i="17"/>
  <c r="E256" i="17"/>
  <c r="E255" i="17"/>
  <c r="E254" i="17" l="1"/>
  <c r="D438" i="17" l="1"/>
  <c r="D467" i="17" l="1"/>
  <c r="D465" i="17"/>
  <c r="D462" i="17"/>
  <c r="D459" i="17"/>
  <c r="D457" i="17"/>
  <c r="D455" i="17"/>
  <c r="D453" i="17"/>
  <c r="D450" i="17"/>
  <c r="D447" i="17"/>
  <c r="D441" i="17"/>
  <c r="E461" i="17" l="1"/>
  <c r="E449" i="17"/>
  <c r="E437" i="17"/>
  <c r="E436" i="17" s="1"/>
  <c r="D436" i="17"/>
  <c r="D433" i="17"/>
  <c r="E435" i="17"/>
  <c r="D430" i="17"/>
  <c r="D421" i="17" l="1"/>
  <c r="D420" i="17" s="1"/>
  <c r="E429" i="17"/>
  <c r="E428" i="17"/>
  <c r="E427" i="17"/>
  <c r="E426" i="17"/>
  <c r="E424" i="17"/>
  <c r="E423" i="17" l="1"/>
  <c r="E422" i="17"/>
  <c r="E425" i="17" l="1"/>
  <c r="D146" i="17" l="1"/>
  <c r="D149" i="17"/>
  <c r="D154" i="17"/>
  <c r="E145" i="17"/>
  <c r="E144" i="17"/>
  <c r="E143" i="17"/>
  <c r="E137" i="17"/>
  <c r="E138" i="17"/>
  <c r="D132" i="17" l="1"/>
  <c r="G2" i="19" l="1"/>
  <c r="G59" i="19" s="1"/>
  <c r="S2" i="6" l="1"/>
  <c r="R147" i="6"/>
  <c r="R17" i="6"/>
  <c r="F233" i="6" l="1"/>
  <c r="E563" i="17" l="1"/>
  <c r="E562" i="17"/>
  <c r="E559" i="17"/>
  <c r="E558" i="17"/>
  <c r="E557" i="17"/>
  <c r="E556" i="17"/>
  <c r="E553" i="17"/>
  <c r="E552" i="17"/>
  <c r="E550" i="17"/>
  <c r="E549" i="17"/>
  <c r="E546" i="17"/>
  <c r="E544" i="17"/>
  <c r="E541" i="17"/>
  <c r="E539" i="17"/>
  <c r="E536" i="17"/>
  <c r="E534" i="17"/>
  <c r="E533" i="17"/>
  <c r="E532" i="17"/>
  <c r="E529" i="17"/>
  <c r="E528" i="17"/>
  <c r="E526" i="17"/>
  <c r="E525" i="17"/>
  <c r="E520" i="17"/>
  <c r="E518" i="17"/>
  <c r="E517" i="17"/>
  <c r="E516" i="17"/>
  <c r="E515" i="17"/>
  <c r="E514" i="17"/>
  <c r="E513" i="17"/>
  <c r="E511" i="17"/>
  <c r="E510" i="17"/>
  <c r="E508" i="17"/>
  <c r="E507" i="17"/>
  <c r="E506" i="17"/>
  <c r="E504" i="17"/>
  <c r="E419" i="17"/>
  <c r="E418" i="17"/>
  <c r="E417" i="17"/>
  <c r="E415" i="17"/>
  <c r="E414" i="17"/>
  <c r="E413" i="17"/>
  <c r="E411" i="17"/>
  <c r="E410" i="17"/>
  <c r="E409" i="17"/>
  <c r="E407" i="17"/>
  <c r="E406" i="17"/>
  <c r="E405" i="17"/>
  <c r="E403" i="17"/>
  <c r="E402" i="17"/>
  <c r="E401" i="17"/>
  <c r="E400" i="17"/>
  <c r="E399" i="17"/>
  <c r="E398" i="17"/>
  <c r="E397" i="17"/>
  <c r="E396" i="17"/>
  <c r="E394" i="17"/>
  <c r="E393" i="17"/>
  <c r="E392" i="17"/>
  <c r="E391" i="17"/>
  <c r="E390" i="17"/>
  <c r="E389" i="17"/>
  <c r="E388" i="17"/>
  <c r="E387" i="17"/>
  <c r="E385" i="17"/>
  <c r="E384" i="17"/>
  <c r="E383" i="17"/>
  <c r="E382" i="17"/>
  <c r="E381" i="17"/>
  <c r="E380" i="17"/>
  <c r="E379" i="17"/>
  <c r="E378" i="17"/>
  <c r="E376" i="17"/>
  <c r="E375" i="17"/>
  <c r="E374" i="17"/>
  <c r="E373" i="17"/>
  <c r="E372" i="17"/>
  <c r="E371" i="17"/>
  <c r="E370" i="17"/>
  <c r="E369" i="17"/>
  <c r="E367" i="17"/>
  <c r="E366" i="17"/>
  <c r="E365" i="17"/>
  <c r="E364" i="17"/>
  <c r="E363" i="17"/>
  <c r="E362" i="17"/>
  <c r="E361" i="17"/>
  <c r="E360" i="17"/>
  <c r="E349" i="17"/>
  <c r="E348" i="17"/>
  <c r="E347" i="17"/>
  <c r="E345" i="17"/>
  <c r="E344" i="17"/>
  <c r="E343" i="17"/>
  <c r="E342" i="17"/>
  <c r="E340" i="17"/>
  <c r="E339" i="17"/>
  <c r="E338" i="17"/>
  <c r="E336" i="17"/>
  <c r="E335" i="17"/>
  <c r="E334" i="17"/>
  <c r="E332" i="17"/>
  <c r="E331" i="17"/>
  <c r="E330" i="17"/>
  <c r="E328" i="17"/>
  <c r="E327" i="17"/>
  <c r="E326" i="17"/>
  <c r="E323" i="17"/>
  <c r="E322" i="17"/>
  <c r="E321" i="17"/>
  <c r="E319" i="17"/>
  <c r="E318" i="17"/>
  <c r="E317" i="17"/>
  <c r="E315" i="17"/>
  <c r="E314" i="17"/>
  <c r="E312" i="17"/>
  <c r="E311" i="17"/>
  <c r="E310" i="17"/>
  <c r="E308" i="17"/>
  <c r="E307" i="17"/>
  <c r="E306" i="17"/>
  <c r="E304" i="17"/>
  <c r="E303" i="17"/>
  <c r="E301" i="17"/>
  <c r="E300" i="17"/>
  <c r="E298" i="17"/>
  <c r="E297" i="17"/>
  <c r="E295" i="17"/>
  <c r="E294" i="17"/>
  <c r="E293" i="17"/>
  <c r="E291" i="17"/>
  <c r="E290" i="17"/>
  <c r="E289" i="17"/>
  <c r="E287" i="17"/>
  <c r="E286" i="17"/>
  <c r="E285" i="17"/>
  <c r="E283" i="17"/>
  <c r="E282" i="17"/>
  <c r="E280" i="17"/>
  <c r="E279" i="17"/>
  <c r="E277" i="17"/>
  <c r="E276" i="17"/>
  <c r="E274" i="17"/>
  <c r="E273" i="17"/>
  <c r="E272" i="17"/>
  <c r="E269" i="17"/>
  <c r="E268" i="17"/>
  <c r="E267" i="17"/>
  <c r="E265" i="17"/>
  <c r="E264" i="17"/>
  <c r="E263" i="17"/>
  <c r="E253" i="17"/>
  <c r="E251" i="17"/>
  <c r="E249" i="17"/>
  <c r="E247" i="17"/>
  <c r="E245" i="17"/>
  <c r="E243" i="17"/>
  <c r="E242" i="17"/>
  <c r="E241" i="17"/>
  <c r="E240" i="17"/>
  <c r="E239" i="17"/>
  <c r="E214" i="17"/>
  <c r="E215" i="17"/>
  <c r="E213" i="17"/>
  <c r="E212" i="17"/>
  <c r="E211" i="17"/>
  <c r="E209" i="17"/>
  <c r="E208" i="17"/>
  <c r="E207" i="17"/>
  <c r="E206" i="17"/>
  <c r="E205" i="17"/>
  <c r="E203" i="17"/>
  <c r="E202" i="17"/>
  <c r="E201" i="17"/>
  <c r="E200" i="17"/>
  <c r="E199" i="17"/>
  <c r="E197" i="17"/>
  <c r="E196" i="17"/>
  <c r="E195" i="17"/>
  <c r="E194" i="17"/>
  <c r="E192" i="17"/>
  <c r="E191" i="17"/>
  <c r="E190" i="17"/>
  <c r="E188" i="17"/>
  <c r="E187" i="17"/>
  <c r="E186" i="17"/>
  <c r="E185" i="17"/>
  <c r="E183" i="17"/>
  <c r="E182" i="17"/>
  <c r="E181" i="17"/>
  <c r="E180" i="17"/>
  <c r="E178" i="17"/>
  <c r="E177" i="17"/>
  <c r="E176" i="17"/>
  <c r="E175" i="17"/>
  <c r="E174" i="17"/>
  <c r="E172" i="17"/>
  <c r="E171" i="17"/>
  <c r="E170" i="17"/>
  <c r="E169" i="17"/>
  <c r="E166" i="17"/>
  <c r="E165" i="17"/>
  <c r="E164" i="17"/>
  <c r="E162" i="17"/>
  <c r="E161" i="17"/>
  <c r="E160" i="17"/>
  <c r="E159" i="17"/>
  <c r="E155" i="17"/>
  <c r="E153" i="17"/>
  <c r="E152" i="17"/>
  <c r="E151" i="17"/>
  <c r="E150" i="17"/>
  <c r="E148" i="17"/>
  <c r="E147" i="17"/>
  <c r="E142" i="17"/>
  <c r="E141" i="17"/>
  <c r="E140" i="17"/>
  <c r="E136" i="17"/>
  <c r="E135" i="17"/>
  <c r="E134" i="17"/>
  <c r="E131" i="17"/>
  <c r="E129" i="17"/>
  <c r="E128" i="17"/>
  <c r="E127" i="17"/>
  <c r="E126" i="17"/>
  <c r="E123" i="17"/>
  <c r="E121" i="17"/>
  <c r="E120" i="17"/>
  <c r="E119" i="17"/>
  <c r="E118" i="17"/>
  <c r="E116" i="17"/>
  <c r="E115" i="17"/>
  <c r="E114" i="17"/>
  <c r="E113" i="17"/>
  <c r="E111" i="17"/>
  <c r="E110" i="17"/>
  <c r="E109" i="17"/>
  <c r="E108" i="17"/>
  <c r="E106" i="17"/>
  <c r="E105" i="17"/>
  <c r="E104" i="17"/>
  <c r="E103" i="17"/>
  <c r="E101" i="17"/>
  <c r="E100" i="17"/>
  <c r="E99" i="17"/>
  <c r="E98" i="17"/>
  <c r="E95" i="17"/>
  <c r="E94" i="17"/>
  <c r="E93" i="17"/>
  <c r="E92" i="17"/>
  <c r="E91" i="17"/>
  <c r="E87" i="17"/>
  <c r="E89" i="17"/>
  <c r="E88" i="17"/>
  <c r="E85" i="17"/>
  <c r="E84" i="17"/>
  <c r="E83" i="17"/>
  <c r="E81" i="17"/>
  <c r="E80" i="17"/>
  <c r="E79" i="17"/>
  <c r="E77" i="17"/>
  <c r="E76" i="17"/>
  <c r="E75" i="17"/>
  <c r="E73" i="17"/>
  <c r="E72" i="17"/>
  <c r="E71" i="17"/>
  <c r="E70" i="17"/>
  <c r="E67" i="17"/>
  <c r="E66" i="17"/>
  <c r="E65" i="17"/>
  <c r="E64" i="17"/>
  <c r="E63" i="17"/>
  <c r="E62" i="17"/>
  <c r="E61" i="17"/>
  <c r="E59" i="17"/>
  <c r="E58" i="17"/>
  <c r="E57" i="17"/>
  <c r="E56" i="17"/>
  <c r="E55" i="17"/>
  <c r="E54" i="17"/>
  <c r="E53" i="17"/>
  <c r="E51" i="17"/>
  <c r="E50" i="17"/>
  <c r="E49" i="17"/>
  <c r="E48" i="17"/>
  <c r="E47" i="17"/>
  <c r="E46" i="17"/>
  <c r="E45" i="17"/>
  <c r="E43" i="17"/>
  <c r="E42" i="17"/>
  <c r="E41" i="17"/>
  <c r="E40" i="17"/>
  <c r="E39" i="17"/>
  <c r="E38" i="17"/>
  <c r="E36" i="17"/>
  <c r="E35" i="17"/>
  <c r="E34" i="17"/>
  <c r="E33" i="17"/>
  <c r="E32" i="17"/>
  <c r="E31" i="17"/>
  <c r="E30" i="17"/>
  <c r="E28" i="17"/>
  <c r="E27" i="17"/>
  <c r="E26" i="17"/>
  <c r="E25" i="17"/>
  <c r="E24" i="17"/>
  <c r="E23" i="17"/>
  <c r="E468" i="17"/>
  <c r="E467" i="17" s="1"/>
  <c r="E466" i="17"/>
  <c r="E465" i="17" s="1"/>
  <c r="E464" i="17"/>
  <c r="E463" i="17"/>
  <c r="E460" i="17"/>
  <c r="E459" i="17" s="1"/>
  <c r="E458" i="17"/>
  <c r="E457" i="17" s="1"/>
  <c r="E456" i="17"/>
  <c r="E455" i="17" s="1"/>
  <c r="E454" i="17"/>
  <c r="E453" i="17" s="1"/>
  <c r="E452" i="17"/>
  <c r="E451" i="17"/>
  <c r="E448" i="17"/>
  <c r="E447" i="17" s="1"/>
  <c r="E446" i="17"/>
  <c r="E445" i="17"/>
  <c r="E444" i="17"/>
  <c r="E443" i="17"/>
  <c r="E442" i="17"/>
  <c r="E440" i="17"/>
  <c r="E439" i="17"/>
  <c r="E434" i="17"/>
  <c r="E433" i="17" s="1"/>
  <c r="E432" i="17"/>
  <c r="E431" i="17"/>
  <c r="E16" i="17"/>
  <c r="E17" i="17"/>
  <c r="E18" i="17"/>
  <c r="E19" i="17"/>
  <c r="E20" i="17"/>
  <c r="E21" i="17"/>
  <c r="E15" i="17"/>
  <c r="E354" i="17" l="1"/>
  <c r="E462" i="17"/>
  <c r="E441" i="17"/>
  <c r="E450" i="17"/>
  <c r="E430" i="17"/>
  <c r="E146" i="17"/>
  <c r="E133" i="17"/>
  <c r="E149" i="17"/>
  <c r="E154" i="17"/>
  <c r="E139" i="17"/>
  <c r="E421" i="17"/>
  <c r="E438" i="17"/>
  <c r="E420" i="17" l="1"/>
  <c r="E132" i="17"/>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S5" i="6"/>
  <c r="T5" i="6" s="1"/>
  <c r="S6" i="6"/>
  <c r="T6" i="6" s="1"/>
  <c r="S7" i="6"/>
  <c r="T7" i="6" s="1"/>
  <c r="S8" i="6"/>
  <c r="T8" i="6" s="1"/>
  <c r="S9" i="6"/>
  <c r="T9" i="6" s="1"/>
  <c r="S10" i="6"/>
  <c r="T10" i="6" s="1"/>
  <c r="S11" i="6"/>
  <c r="T11" i="6" s="1"/>
  <c r="S12" i="6"/>
  <c r="T12" i="6" s="1"/>
  <c r="S13" i="6"/>
  <c r="T13" i="6" s="1"/>
  <c r="S14" i="6"/>
  <c r="T14" i="6" s="1"/>
  <c r="S15" i="6"/>
  <c r="T15" i="6" s="1"/>
  <c r="S16" i="6"/>
  <c r="T16" i="6" s="1"/>
  <c r="S17" i="6"/>
  <c r="T17" i="6" s="1"/>
  <c r="S18" i="6"/>
  <c r="T18" i="6" s="1"/>
  <c r="S19" i="6"/>
  <c r="T19" i="6" s="1"/>
  <c r="S20" i="6"/>
  <c r="T20" i="6" s="1"/>
  <c r="S21" i="6"/>
  <c r="T21" i="6" s="1"/>
  <c r="S22" i="6"/>
  <c r="T22" i="6" s="1"/>
  <c r="S23" i="6"/>
  <c r="T23" i="6" s="1"/>
  <c r="S24" i="6"/>
  <c r="T24" i="6" s="1"/>
  <c r="S25" i="6"/>
  <c r="T25" i="6" s="1"/>
  <c r="S26" i="6"/>
  <c r="T26" i="6" s="1"/>
  <c r="S27" i="6"/>
  <c r="T27" i="6" s="1"/>
  <c r="S28" i="6"/>
  <c r="T28" i="6" s="1"/>
  <c r="S29" i="6"/>
  <c r="T29" i="6" s="1"/>
  <c r="S30" i="6"/>
  <c r="T30" i="6" s="1"/>
  <c r="S31" i="6"/>
  <c r="T31" i="6" s="1"/>
  <c r="S32" i="6"/>
  <c r="T32" i="6" s="1"/>
  <c r="S33" i="6"/>
  <c r="T33" i="6" s="1"/>
  <c r="S34" i="6"/>
  <c r="T34" i="6" s="1"/>
  <c r="S35" i="6"/>
  <c r="T35" i="6" s="1"/>
  <c r="S36" i="6"/>
  <c r="T36" i="6" s="1"/>
  <c r="S37" i="6"/>
  <c r="T37" i="6" s="1"/>
  <c r="S38" i="6"/>
  <c r="T38" i="6" s="1"/>
  <c r="S39" i="6"/>
  <c r="T39" i="6" s="1"/>
  <c r="S40" i="6"/>
  <c r="T40" i="6" s="1"/>
  <c r="S41" i="6"/>
  <c r="T41" i="6" s="1"/>
  <c r="S42" i="6"/>
  <c r="T42" i="6" s="1"/>
  <c r="S43" i="6"/>
  <c r="T43" i="6" s="1"/>
  <c r="S44" i="6"/>
  <c r="T44" i="6" s="1"/>
  <c r="S45" i="6"/>
  <c r="T45" i="6" s="1"/>
  <c r="S46" i="6"/>
  <c r="T46" i="6" s="1"/>
  <c r="S47" i="6"/>
  <c r="T47" i="6" s="1"/>
  <c r="S48" i="6"/>
  <c r="T48" i="6" s="1"/>
  <c r="S49" i="6"/>
  <c r="T49" i="6" s="1"/>
  <c r="S50" i="6"/>
  <c r="T50" i="6" s="1"/>
  <c r="S51" i="6"/>
  <c r="T51" i="6" s="1"/>
  <c r="S52" i="6"/>
  <c r="T52" i="6" s="1"/>
  <c r="S53" i="6"/>
  <c r="T53" i="6" s="1"/>
  <c r="S54" i="6"/>
  <c r="T54" i="6" s="1"/>
  <c r="S55" i="6"/>
  <c r="T55" i="6" s="1"/>
  <c r="S56" i="6"/>
  <c r="T56" i="6" s="1"/>
  <c r="S57" i="6"/>
  <c r="T57" i="6" s="1"/>
  <c r="S58" i="6"/>
  <c r="T58" i="6" s="1"/>
  <c r="S59" i="6"/>
  <c r="T59" i="6" s="1"/>
  <c r="S60" i="6"/>
  <c r="T60" i="6" s="1"/>
  <c r="S61" i="6"/>
  <c r="T61" i="6" s="1"/>
  <c r="S62" i="6"/>
  <c r="T62" i="6" s="1"/>
  <c r="S63" i="6"/>
  <c r="T63" i="6" s="1"/>
  <c r="S64" i="6"/>
  <c r="T64" i="6" s="1"/>
  <c r="S65" i="6"/>
  <c r="T65" i="6" s="1"/>
  <c r="S66" i="6"/>
  <c r="T66" i="6" s="1"/>
  <c r="S67" i="6"/>
  <c r="T67" i="6" s="1"/>
  <c r="S68" i="6"/>
  <c r="T68" i="6" s="1"/>
  <c r="S69" i="6"/>
  <c r="T69" i="6" s="1"/>
  <c r="S70" i="6"/>
  <c r="T70" i="6" s="1"/>
  <c r="S71" i="6"/>
  <c r="T71" i="6" s="1"/>
  <c r="S72" i="6"/>
  <c r="T72" i="6" s="1"/>
  <c r="S73" i="6"/>
  <c r="T73" i="6" s="1"/>
  <c r="S74" i="6"/>
  <c r="T74" i="6" s="1"/>
  <c r="S75" i="6"/>
  <c r="T75" i="6" s="1"/>
  <c r="S76" i="6"/>
  <c r="T76" i="6" s="1"/>
  <c r="S77" i="6"/>
  <c r="T77" i="6" s="1"/>
  <c r="S78" i="6"/>
  <c r="T78" i="6" s="1"/>
  <c r="S79" i="6"/>
  <c r="T79" i="6" s="1"/>
  <c r="S80" i="6"/>
  <c r="T80" i="6" s="1"/>
  <c r="S81" i="6"/>
  <c r="T81" i="6" s="1"/>
  <c r="S82" i="6"/>
  <c r="T82" i="6" s="1"/>
  <c r="S83" i="6"/>
  <c r="T83" i="6" s="1"/>
  <c r="S84" i="6"/>
  <c r="T84" i="6" s="1"/>
  <c r="S85" i="6"/>
  <c r="T85" i="6" s="1"/>
  <c r="S86" i="6"/>
  <c r="T86" i="6" s="1"/>
  <c r="S87" i="6"/>
  <c r="T87" i="6" s="1"/>
  <c r="S88" i="6"/>
  <c r="T88" i="6" s="1"/>
  <c r="S89" i="6"/>
  <c r="T89" i="6" s="1"/>
  <c r="S90" i="6"/>
  <c r="T90" i="6" s="1"/>
  <c r="S91" i="6"/>
  <c r="T91" i="6" s="1"/>
  <c r="S92" i="6"/>
  <c r="T92" i="6" s="1"/>
  <c r="S93" i="6"/>
  <c r="T93" i="6" s="1"/>
  <c r="S94" i="6"/>
  <c r="T94" i="6" s="1"/>
  <c r="S95" i="6"/>
  <c r="T95" i="6" s="1"/>
  <c r="S96" i="6"/>
  <c r="T96" i="6" s="1"/>
  <c r="S97" i="6"/>
  <c r="T97" i="6" s="1"/>
  <c r="S98" i="6"/>
  <c r="T98" i="6" s="1"/>
  <c r="S99" i="6"/>
  <c r="T99" i="6" s="1"/>
  <c r="S100" i="6"/>
  <c r="T100" i="6" s="1"/>
  <c r="S101" i="6"/>
  <c r="T101" i="6" s="1"/>
  <c r="S102" i="6"/>
  <c r="T102" i="6" s="1"/>
  <c r="S103" i="6"/>
  <c r="T103" i="6" s="1"/>
  <c r="S104" i="6"/>
  <c r="T104" i="6" s="1"/>
  <c r="S105" i="6"/>
  <c r="T105" i="6" s="1"/>
  <c r="S106" i="6"/>
  <c r="T106" i="6" s="1"/>
  <c r="S107" i="6"/>
  <c r="T107" i="6" s="1"/>
  <c r="S108" i="6"/>
  <c r="T108" i="6" s="1"/>
  <c r="S109" i="6"/>
  <c r="T109" i="6" s="1"/>
  <c r="S110" i="6"/>
  <c r="T110" i="6" s="1"/>
  <c r="S111" i="6"/>
  <c r="T111" i="6" s="1"/>
  <c r="S112" i="6"/>
  <c r="T112" i="6" s="1"/>
  <c r="S113" i="6"/>
  <c r="T113" i="6" s="1"/>
  <c r="S114" i="6"/>
  <c r="T114" i="6" s="1"/>
  <c r="S115" i="6"/>
  <c r="T115" i="6" s="1"/>
  <c r="S116" i="6"/>
  <c r="T116" i="6" s="1"/>
  <c r="S117" i="6"/>
  <c r="T117" i="6" s="1"/>
  <c r="S118" i="6"/>
  <c r="T118" i="6" s="1"/>
  <c r="S119" i="6"/>
  <c r="T119" i="6" s="1"/>
  <c r="S120" i="6"/>
  <c r="T120" i="6" s="1"/>
  <c r="S121" i="6"/>
  <c r="T121" i="6" s="1"/>
  <c r="S122" i="6"/>
  <c r="T122" i="6" s="1"/>
  <c r="S123" i="6"/>
  <c r="T123" i="6" s="1"/>
  <c r="S124" i="6"/>
  <c r="T124" i="6" s="1"/>
  <c r="S125" i="6"/>
  <c r="T125" i="6" s="1"/>
  <c r="S126" i="6"/>
  <c r="T126" i="6" s="1"/>
  <c r="S127" i="6"/>
  <c r="T127" i="6" s="1"/>
  <c r="S128" i="6"/>
  <c r="T128" i="6" s="1"/>
  <c r="S129" i="6"/>
  <c r="T129" i="6" s="1"/>
  <c r="S130" i="6"/>
  <c r="T130" i="6" s="1"/>
  <c r="S131" i="6"/>
  <c r="T131" i="6" s="1"/>
  <c r="S132" i="6"/>
  <c r="T132" i="6" s="1"/>
  <c r="S133" i="6"/>
  <c r="T133" i="6" s="1"/>
  <c r="S134" i="6"/>
  <c r="T134" i="6" s="1"/>
  <c r="S135" i="6"/>
  <c r="T135" i="6" s="1"/>
  <c r="S136" i="6"/>
  <c r="T136" i="6" s="1"/>
  <c r="S137" i="6"/>
  <c r="T137" i="6" s="1"/>
  <c r="S138" i="6"/>
  <c r="T138" i="6" s="1"/>
  <c r="S139" i="6"/>
  <c r="T139" i="6" s="1"/>
  <c r="S140" i="6"/>
  <c r="T140" i="6" s="1"/>
  <c r="S141" i="6"/>
  <c r="T141" i="6" s="1"/>
  <c r="S142" i="6"/>
  <c r="T142" i="6" s="1"/>
  <c r="S143" i="6"/>
  <c r="T143" i="6" s="1"/>
  <c r="S144" i="6"/>
  <c r="T144" i="6" s="1"/>
  <c r="S145" i="6"/>
  <c r="T145" i="6" s="1"/>
  <c r="S146" i="6"/>
  <c r="T146" i="6" s="1"/>
  <c r="S147" i="6"/>
  <c r="T147" i="6" s="1"/>
  <c r="S148" i="6"/>
  <c r="T148" i="6" s="1"/>
  <c r="S149" i="6"/>
  <c r="T149" i="6" s="1"/>
  <c r="S150" i="6"/>
  <c r="T150" i="6" s="1"/>
  <c r="S151" i="6"/>
  <c r="T151" i="6" s="1"/>
  <c r="S152" i="6"/>
  <c r="T152" i="6" s="1"/>
  <c r="S153" i="6"/>
  <c r="T153" i="6" s="1"/>
  <c r="S154" i="6"/>
  <c r="T154" i="6" s="1"/>
  <c r="S155" i="6"/>
  <c r="T155" i="6" s="1"/>
  <c r="S156" i="6"/>
  <c r="T156" i="6" s="1"/>
  <c r="S157" i="6"/>
  <c r="T157" i="6" s="1"/>
  <c r="A20" i="6"/>
  <c r="A19" i="6"/>
  <c r="A18" i="6"/>
  <c r="A17" i="6"/>
  <c r="A16" i="6"/>
  <c r="A15" i="6"/>
  <c r="A14" i="6"/>
  <c r="A8" i="6"/>
  <c r="A7" i="6"/>
  <c r="A6" i="6"/>
  <c r="A5" i="6"/>
  <c r="A4" i="6"/>
  <c r="A3" i="6"/>
  <c r="A2" i="6"/>
  <c r="E9" i="6" l="1"/>
  <c r="E10" i="6"/>
  <c r="E11" i="6"/>
  <c r="E12" i="6"/>
  <c r="E13" i="6"/>
  <c r="E14" i="6"/>
  <c r="E15" i="6"/>
  <c r="E16" i="6"/>
  <c r="E17" i="6"/>
  <c r="E18" i="6"/>
  <c r="E19" i="6"/>
  <c r="E20" i="6"/>
  <c r="E21" i="6"/>
  <c r="E22" i="6"/>
  <c r="E23" i="6"/>
  <c r="E24" i="6"/>
  <c r="E25" i="6"/>
  <c r="E26" i="6"/>
  <c r="E27" i="6"/>
  <c r="E28" i="6"/>
  <c r="E29" i="6"/>
  <c r="E3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33" i="6"/>
  <c r="E32" i="6"/>
  <c r="E31" i="6"/>
  <c r="C595" i="17" l="1"/>
  <c r="C594" i="17"/>
  <c r="C593" i="17"/>
  <c r="C592" i="17"/>
  <c r="C591" i="17"/>
  <c r="C590" i="17"/>
  <c r="C589" i="17"/>
  <c r="C575" i="17"/>
  <c r="C587" i="17"/>
  <c r="C585" i="17"/>
  <c r="C584" i="17"/>
  <c r="C583" i="17"/>
  <c r="C582" i="17"/>
  <c r="C581" i="17"/>
  <c r="C580" i="17"/>
  <c r="C579" i="17"/>
  <c r="C578" i="17"/>
  <c r="C577" i="17"/>
  <c r="C576" i="17"/>
  <c r="C574" i="17"/>
  <c r="C573" i="17"/>
  <c r="C571" i="17"/>
  <c r="E561" i="17"/>
  <c r="D561" i="17"/>
  <c r="D560" i="17" s="1"/>
  <c r="D595" i="17" s="1"/>
  <c r="E555" i="17"/>
  <c r="D555" i="17"/>
  <c r="D554" i="17" s="1"/>
  <c r="D594" i="17" s="1"/>
  <c r="D551" i="17"/>
  <c r="E551" i="17"/>
  <c r="D548" i="17"/>
  <c r="E548" i="17"/>
  <c r="E547" i="17" s="1"/>
  <c r="E545" i="17"/>
  <c r="D545" i="17"/>
  <c r="E543" i="17"/>
  <c r="D543" i="17"/>
  <c r="E540" i="17"/>
  <c r="D540" i="17"/>
  <c r="E538" i="17"/>
  <c r="D538" i="17"/>
  <c r="E535" i="17"/>
  <c r="D535" i="17"/>
  <c r="E531" i="17"/>
  <c r="D531" i="17"/>
  <c r="E527" i="17"/>
  <c r="D527" i="17"/>
  <c r="E524" i="17"/>
  <c r="D524" i="17"/>
  <c r="E519" i="17"/>
  <c r="D519" i="17"/>
  <c r="E512" i="17"/>
  <c r="D512" i="17"/>
  <c r="E509" i="17"/>
  <c r="D509" i="17"/>
  <c r="E503" i="17"/>
  <c r="E416" i="17"/>
  <c r="D503" i="17"/>
  <c r="D416" i="17"/>
  <c r="E412" i="17"/>
  <c r="D412" i="17"/>
  <c r="E408" i="17"/>
  <c r="D408" i="17"/>
  <c r="E404" i="17"/>
  <c r="D404" i="17"/>
  <c r="E395" i="17"/>
  <c r="D395" i="17"/>
  <c r="D386" i="17"/>
  <c r="E386" i="17"/>
  <c r="D377" i="17"/>
  <c r="E377" i="17"/>
  <c r="E368" i="17"/>
  <c r="D368" i="17"/>
  <c r="E359" i="17"/>
  <c r="D359" i="17"/>
  <c r="D346" i="17"/>
  <c r="E346" i="17"/>
  <c r="D341" i="17"/>
  <c r="E341" i="17"/>
  <c r="D337" i="17"/>
  <c r="E337" i="17"/>
  <c r="D333" i="17"/>
  <c r="E333" i="17"/>
  <c r="D329" i="17"/>
  <c r="E329" i="17"/>
  <c r="E325" i="17"/>
  <c r="D325" i="17"/>
  <c r="E320" i="17"/>
  <c r="D320" i="17"/>
  <c r="D316" i="17"/>
  <c r="E316" i="17"/>
  <c r="E313" i="17"/>
  <c r="D313" i="17"/>
  <c r="D309" i="17"/>
  <c r="E309" i="17"/>
  <c r="E305" i="17"/>
  <c r="D305" i="17"/>
  <c r="E302" i="17"/>
  <c r="D302" i="17"/>
  <c r="E299" i="17"/>
  <c r="E296" i="17"/>
  <c r="E292" i="17"/>
  <c r="D292" i="17"/>
  <c r="E288" i="17"/>
  <c r="D288" i="17"/>
  <c r="E284" i="17"/>
  <c r="D284" i="17"/>
  <c r="E281" i="17"/>
  <c r="D281" i="17"/>
  <c r="E278" i="17"/>
  <c r="D278" i="17"/>
  <c r="E275" i="17"/>
  <c r="D275" i="17"/>
  <c r="E271" i="17"/>
  <c r="D266" i="17"/>
  <c r="D262" i="17"/>
  <c r="E262" i="17"/>
  <c r="D210" i="17"/>
  <c r="E204" i="17"/>
  <c r="D204" i="17"/>
  <c r="E198" i="17"/>
  <c r="D198" i="17"/>
  <c r="E193" i="17"/>
  <c r="D193" i="17"/>
  <c r="E189" i="17"/>
  <c r="D189" i="17"/>
  <c r="D184" i="17"/>
  <c r="E184" i="17"/>
  <c r="E179" i="17"/>
  <c r="D179" i="17"/>
  <c r="D173" i="17"/>
  <c r="E173" i="17"/>
  <c r="E168" i="17"/>
  <c r="D168" i="17"/>
  <c r="E163" i="17"/>
  <c r="D163" i="17"/>
  <c r="E158" i="17"/>
  <c r="D158" i="17"/>
  <c r="D157" i="17" s="1"/>
  <c r="E130" i="17"/>
  <c r="E125" i="17"/>
  <c r="E122" i="17"/>
  <c r="E117" i="17"/>
  <c r="E112" i="17"/>
  <c r="E107" i="17"/>
  <c r="E102" i="17"/>
  <c r="E97" i="17"/>
  <c r="E90" i="17"/>
  <c r="E86" i="17"/>
  <c r="E82" i="17"/>
  <c r="E78" i="17"/>
  <c r="E74" i="17"/>
  <c r="E69" i="17"/>
  <c r="E60" i="17"/>
  <c r="E52" i="17"/>
  <c r="D52" i="17"/>
  <c r="E44" i="17"/>
  <c r="E37" i="17"/>
  <c r="E29" i="17"/>
  <c r="E22" i="17"/>
  <c r="D14" i="17"/>
  <c r="E502" i="17" l="1"/>
  <c r="D502" i="17"/>
  <c r="D589" i="17" s="1"/>
  <c r="D358" i="17"/>
  <c r="E358" i="17"/>
  <c r="E157" i="17"/>
  <c r="D324" i="17"/>
  <c r="D584" i="17" s="1"/>
  <c r="E530" i="17"/>
  <c r="E537" i="17"/>
  <c r="E542" i="17"/>
  <c r="E592" i="17" s="1"/>
  <c r="E560" i="17"/>
  <c r="E595" i="17" s="1"/>
  <c r="E350" i="17"/>
  <c r="E324" i="17" s="1"/>
  <c r="E584" i="17" s="1"/>
  <c r="E554" i="17"/>
  <c r="E594" i="17" s="1"/>
  <c r="E270" i="17"/>
  <c r="E583" i="17" s="1"/>
  <c r="E261" i="17"/>
  <c r="E582" i="17" s="1"/>
  <c r="D580" i="17"/>
  <c r="E96" i="17"/>
  <c r="E575" i="17" s="1"/>
  <c r="E68" i="17"/>
  <c r="E574" i="17" s="1"/>
  <c r="E124" i="17"/>
  <c r="D270" i="17"/>
  <c r="E593" i="17"/>
  <c r="D537" i="17"/>
  <c r="D591" i="17" s="1"/>
  <c r="D542" i="17"/>
  <c r="D592" i="17" s="1"/>
  <c r="D578" i="17"/>
  <c r="D547" i="17"/>
  <c r="D593" i="17" s="1"/>
  <c r="D530" i="17"/>
  <c r="D590" i="17" s="1"/>
  <c r="D577" i="17"/>
  <c r="E577" i="17"/>
  <c r="E585" i="17" l="1"/>
  <c r="E576" i="17"/>
  <c r="D585" i="17"/>
  <c r="E589" i="17" l="1"/>
  <c r="D583" i="17" l="1"/>
  <c r="D261" i="17" l="1"/>
  <c r="D582" i="17" s="1"/>
  <c r="E252" i="17"/>
  <c r="E248" i="17"/>
  <c r="D248" i="17"/>
  <c r="E246" i="17"/>
  <c r="D246" i="17"/>
  <c r="E244" i="17"/>
  <c r="D244" i="17"/>
  <c r="E238" i="17"/>
  <c r="D238" i="17"/>
  <c r="D237" i="17" l="1"/>
  <c r="D581" i="17" s="1"/>
  <c r="E237" i="17"/>
  <c r="E581" i="17" l="1"/>
  <c r="E580" i="17"/>
  <c r="E578" i="17"/>
  <c r="D60" i="17" l="1"/>
  <c r="D44" i="17"/>
  <c r="D37" i="17"/>
  <c r="D29" i="17"/>
  <c r="D22" i="17"/>
  <c r="E14" i="17"/>
  <c r="E13" i="17" s="1"/>
  <c r="D13" i="17" l="1"/>
  <c r="D573" i="17" s="1"/>
  <c r="E573" i="17"/>
  <c r="D167" i="17" l="1"/>
  <c r="D579" i="17" s="1"/>
  <c r="E210" i="17"/>
  <c r="E167" i="17" s="1"/>
  <c r="E579" i="17" l="1"/>
  <c r="D130" i="17" l="1"/>
  <c r="D125" i="17"/>
  <c r="D124" i="17" l="1"/>
  <c r="E591" i="17"/>
  <c r="D117" i="17"/>
  <c r="D112" i="17"/>
  <c r="D107" i="17"/>
  <c r="D102" i="17"/>
  <c r="D97" i="17"/>
  <c r="D96" i="17" l="1"/>
  <c r="D576" i="17"/>
  <c r="E590" i="17"/>
  <c r="D68" i="17"/>
  <c r="D575" i="17" l="1"/>
  <c r="D12" i="17"/>
  <c r="D571" i="17" s="1"/>
  <c r="E12" i="17"/>
  <c r="E571" i="17" s="1"/>
  <c r="D574" i="17"/>
  <c r="A182" i="6"/>
  <c r="E182" i="6"/>
  <c r="I182" i="6"/>
  <c r="J182" i="6" s="1"/>
  <c r="K182" i="6" l="1"/>
  <c r="L182" i="6" s="1"/>
  <c r="A159" i="6"/>
  <c r="A160" i="6"/>
  <c r="A161" i="6"/>
  <c r="A162" i="6"/>
  <c r="A163" i="6"/>
  <c r="A164" i="6"/>
  <c r="A165" i="6"/>
  <c r="A166" i="6"/>
  <c r="A167" i="6"/>
  <c r="A168" i="6"/>
  <c r="A169" i="6"/>
  <c r="A170" i="6"/>
  <c r="A171" i="6"/>
  <c r="A172" i="6"/>
  <c r="A173" i="6"/>
  <c r="A174" i="6"/>
  <c r="A175" i="6"/>
  <c r="A176" i="6"/>
  <c r="A177" i="6"/>
  <c r="A178" i="6"/>
  <c r="A179" i="6"/>
  <c r="A180" i="6"/>
  <c r="A181"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S168" i="6"/>
  <c r="T168" i="6" s="1"/>
  <c r="I231" i="6"/>
  <c r="J231" i="6" s="1"/>
  <c r="K231" i="6" s="1"/>
  <c r="L231" i="6" s="1"/>
  <c r="I230" i="6"/>
  <c r="J230" i="6" s="1"/>
  <c r="K230" i="6" s="1"/>
  <c r="L230" i="6" s="1"/>
  <c r="H228" i="6"/>
  <c r="I228" i="6" s="1"/>
  <c r="J228" i="6" s="1"/>
  <c r="H226" i="6"/>
  <c r="I226" i="6" s="1"/>
  <c r="J226" i="6" s="1"/>
  <c r="G225" i="6"/>
  <c r="H225" i="6" s="1"/>
  <c r="I225" i="6" s="1"/>
  <c r="J225" i="6" s="1"/>
  <c r="K225" i="6" s="1"/>
  <c r="L225" i="6" s="1"/>
  <c r="M225" i="6" s="1"/>
  <c r="N225" i="6" s="1"/>
  <c r="O225" i="6" s="1"/>
  <c r="P225" i="6" s="1"/>
  <c r="Q225" i="6" s="1"/>
  <c r="R225" i="6" s="1"/>
  <c r="G186" i="6"/>
  <c r="H186" i="6" s="1"/>
  <c r="I186" i="6" s="1"/>
  <c r="J186" i="6" s="1"/>
  <c r="K186" i="6" s="1"/>
  <c r="L186" i="6" s="1"/>
  <c r="M186" i="6" s="1"/>
  <c r="N186" i="6" s="1"/>
  <c r="O186" i="6" s="1"/>
  <c r="P186" i="6" s="1"/>
  <c r="Q186" i="6" s="1"/>
  <c r="R186" i="6" s="1"/>
  <c r="I185" i="6"/>
  <c r="J185" i="6" s="1"/>
  <c r="K185" i="6" s="1"/>
  <c r="L185" i="6" s="1"/>
  <c r="I184" i="6"/>
  <c r="I183" i="6"/>
  <c r="J183" i="6" s="1"/>
  <c r="I181" i="6"/>
  <c r="J181" i="6" s="1"/>
  <c r="K181" i="6" s="1"/>
  <c r="L181" i="6" s="1"/>
  <c r="S163" i="6"/>
  <c r="S164" i="6"/>
  <c r="T164" i="6" s="1"/>
  <c r="G165" i="6"/>
  <c r="H165" i="6" s="1"/>
  <c r="I165" i="6" s="1"/>
  <c r="J165" i="6" s="1"/>
  <c r="K165" i="6" s="1"/>
  <c r="L165" i="6" s="1"/>
  <c r="M165" i="6" s="1"/>
  <c r="N165" i="6" s="1"/>
  <c r="O165" i="6" s="1"/>
  <c r="P165" i="6" s="1"/>
  <c r="Q165" i="6" s="1"/>
  <c r="R165" i="6" s="1"/>
  <c r="G159" i="6"/>
  <c r="H159" i="6" s="1"/>
  <c r="G161" i="6"/>
  <c r="G162" i="6"/>
  <c r="S182" i="6" l="1"/>
  <c r="T182" i="6" s="1"/>
  <c r="S160" i="6"/>
  <c r="T160" i="6" s="1"/>
  <c r="I159" i="6"/>
  <c r="J159" i="6" s="1"/>
  <c r="K159" i="6" s="1"/>
  <c r="L159" i="6" s="1"/>
  <c r="M159" i="6" s="1"/>
  <c r="N159" i="6" s="1"/>
  <c r="O159" i="6" s="1"/>
  <c r="P159" i="6" s="1"/>
  <c r="Q159" i="6" s="1"/>
  <c r="R159" i="6" s="1"/>
  <c r="H162" i="6"/>
  <c r="I162" i="6" s="1"/>
  <c r="J162" i="6" s="1"/>
  <c r="K162" i="6" s="1"/>
  <c r="L162" i="6" s="1"/>
  <c r="M162" i="6" s="1"/>
  <c r="N162" i="6" s="1"/>
  <c r="O162" i="6" s="1"/>
  <c r="P162" i="6" s="1"/>
  <c r="Q162" i="6" s="1"/>
  <c r="R162" i="6" s="1"/>
  <c r="H161" i="6"/>
  <c r="I161" i="6" s="1"/>
  <c r="J161" i="6" s="1"/>
  <c r="K161" i="6" s="1"/>
  <c r="L161" i="6" s="1"/>
  <c r="M161" i="6" s="1"/>
  <c r="N161" i="6" s="1"/>
  <c r="O161" i="6" s="1"/>
  <c r="P161" i="6" s="1"/>
  <c r="Q161" i="6" s="1"/>
  <c r="R161" i="6" s="1"/>
  <c r="E164" i="6"/>
  <c r="E159" i="6"/>
  <c r="S202" i="6"/>
  <c r="T202" i="6" s="1"/>
  <c r="E202" i="6"/>
  <c r="E212" i="6"/>
  <c r="S212" i="6"/>
  <c r="T212" i="6" s="1"/>
  <c r="E213" i="6"/>
  <c r="S213" i="6"/>
  <c r="T213" i="6" s="1"/>
  <c r="E214" i="6"/>
  <c r="S214" i="6"/>
  <c r="T214" i="6" s="1"/>
  <c r="E215" i="6"/>
  <c r="S215" i="6"/>
  <c r="T215" i="6" s="1"/>
  <c r="E216" i="6"/>
  <c r="S216" i="6"/>
  <c r="T216" i="6" s="1"/>
  <c r="E217" i="6"/>
  <c r="S217" i="6"/>
  <c r="T217" i="6" s="1"/>
  <c r="E218" i="6"/>
  <c r="S218" i="6"/>
  <c r="T218" i="6" s="1"/>
  <c r="E219" i="6"/>
  <c r="S219" i="6"/>
  <c r="T219" i="6" s="1"/>
  <c r="E220" i="6"/>
  <c r="S220" i="6"/>
  <c r="T220" i="6" s="1"/>
  <c r="E221" i="6"/>
  <c r="S221" i="6"/>
  <c r="T221" i="6" s="1"/>
  <c r="E222" i="6"/>
  <c r="S222" i="6"/>
  <c r="T222" i="6" s="1"/>
  <c r="E223" i="6"/>
  <c r="S223" i="6"/>
  <c r="T223" i="6" s="1"/>
  <c r="E224" i="6"/>
  <c r="S224" i="6"/>
  <c r="T224" i="6" s="1"/>
  <c r="E225" i="6"/>
  <c r="S225" i="6"/>
  <c r="T225" i="6" s="1"/>
  <c r="E226" i="6"/>
  <c r="S226" i="6"/>
  <c r="T226" i="6" s="1"/>
  <c r="E227" i="6"/>
  <c r="S227" i="6"/>
  <c r="T227" i="6" s="1"/>
  <c r="E228" i="6"/>
  <c r="S228" i="6"/>
  <c r="T228" i="6" s="1"/>
  <c r="E229" i="6"/>
  <c r="S229" i="6"/>
  <c r="T229" i="6" s="1"/>
  <c r="E230" i="6"/>
  <c r="S230" i="6"/>
  <c r="T230" i="6" s="1"/>
  <c r="E231" i="6"/>
  <c r="S231" i="6"/>
  <c r="T231" i="6" s="1"/>
  <c r="E168" i="6"/>
  <c r="S161" i="6" l="1"/>
  <c r="T161" i="6" s="1"/>
  <c r="S159" i="6"/>
  <c r="T159" i="6" s="1"/>
  <c r="S162" i="6"/>
  <c r="T162" i="6" s="1"/>
  <c r="G158" i="6"/>
  <c r="H158" i="6" l="1"/>
  <c r="G233" i="6"/>
  <c r="E31" i="19"/>
  <c r="E1" i="19" s="1"/>
  <c r="I158" i="6" l="1"/>
  <c r="H233" i="6"/>
  <c r="E59" i="19"/>
  <c r="J158" i="6" l="1"/>
  <c r="I233" i="6"/>
  <c r="D587" i="17"/>
  <c r="R9" i="15"/>
  <c r="R10" i="15"/>
  <c r="R11" i="15"/>
  <c r="R12" i="15"/>
  <c r="R13" i="15"/>
  <c r="R14" i="15"/>
  <c r="R15" i="15"/>
  <c r="R16" i="15"/>
  <c r="R17" i="15"/>
  <c r="R18" i="15"/>
  <c r="R19" i="15"/>
  <c r="R20" i="15"/>
  <c r="R21" i="15"/>
  <c r="R22" i="15"/>
  <c r="R23" i="15"/>
  <c r="R24" i="15"/>
  <c r="R25" i="15"/>
  <c r="R26" i="15"/>
  <c r="R27" i="15"/>
  <c r="Q28" i="15"/>
  <c r="Q30" i="15" s="1"/>
  <c r="P28" i="15"/>
  <c r="P30" i="15" s="1"/>
  <c r="O28" i="15"/>
  <c r="O30" i="15" s="1"/>
  <c r="N28" i="15"/>
  <c r="N30" i="15" s="1"/>
  <c r="M28" i="15"/>
  <c r="M30" i="15" s="1"/>
  <c r="L28" i="15"/>
  <c r="L30" i="15" s="1"/>
  <c r="K28" i="15"/>
  <c r="K30" i="15" s="1"/>
  <c r="J28" i="15"/>
  <c r="J30" i="15" s="1"/>
  <c r="I28" i="15"/>
  <c r="I30" i="15" s="1"/>
  <c r="H28" i="15"/>
  <c r="H30" i="15" s="1"/>
  <c r="G28" i="15"/>
  <c r="G30" i="15" s="1"/>
  <c r="F28" i="15"/>
  <c r="F30" i="15"/>
  <c r="H4" i="14"/>
  <c r="G4" i="14"/>
  <c r="F4" i="14"/>
  <c r="E4" i="14"/>
  <c r="D4" i="14"/>
  <c r="C4" i="14"/>
  <c r="B4" i="14"/>
  <c r="L39" i="13"/>
  <c r="K39" i="13"/>
  <c r="J39" i="13"/>
  <c r="I39" i="13"/>
  <c r="H39" i="13"/>
  <c r="G39" i="13"/>
  <c r="F39" i="13"/>
  <c r="E39" i="13"/>
  <c r="D39" i="13"/>
  <c r="A158" i="6"/>
  <c r="E5" i="6"/>
  <c r="E6" i="6"/>
  <c r="E7" i="6"/>
  <c r="E8" i="6"/>
  <c r="E34" i="6"/>
  <c r="E35" i="6"/>
  <c r="E36" i="6"/>
  <c r="E37" i="6"/>
  <c r="E38" i="6"/>
  <c r="E39" i="6"/>
  <c r="E40" i="6"/>
  <c r="E158" i="6"/>
  <c r="E160" i="6"/>
  <c r="E161" i="6"/>
  <c r="E162" i="6"/>
  <c r="E163" i="6"/>
  <c r="E165" i="6"/>
  <c r="E166" i="6"/>
  <c r="E167" i="6"/>
  <c r="E169" i="6"/>
  <c r="E170" i="6"/>
  <c r="E171" i="6"/>
  <c r="E172" i="6"/>
  <c r="E173" i="6"/>
  <c r="E174" i="6"/>
  <c r="E175" i="6"/>
  <c r="E176" i="6"/>
  <c r="E177" i="6"/>
  <c r="E178" i="6"/>
  <c r="E179" i="6"/>
  <c r="E180" i="6"/>
  <c r="E181" i="6"/>
  <c r="E183" i="6"/>
  <c r="E184" i="6"/>
  <c r="E185" i="6"/>
  <c r="E186" i="6"/>
  <c r="E187" i="6"/>
  <c r="E188" i="6"/>
  <c r="E189" i="6"/>
  <c r="E190" i="6"/>
  <c r="E191" i="6"/>
  <c r="E192" i="6"/>
  <c r="E193" i="6"/>
  <c r="E194" i="6"/>
  <c r="E195" i="6"/>
  <c r="E196" i="6"/>
  <c r="E197" i="6"/>
  <c r="E198" i="6"/>
  <c r="E199" i="6"/>
  <c r="E200" i="6"/>
  <c r="E201" i="6"/>
  <c r="E203" i="6"/>
  <c r="E204" i="6"/>
  <c r="E205" i="6"/>
  <c r="E206" i="6"/>
  <c r="E207" i="6"/>
  <c r="E208" i="6"/>
  <c r="E209" i="6"/>
  <c r="E210" i="6"/>
  <c r="E211" i="6"/>
  <c r="E3" i="6"/>
  <c r="E4" i="6"/>
  <c r="E2" i="6"/>
  <c r="S211" i="6"/>
  <c r="T211" i="6" s="1"/>
  <c r="S210" i="6"/>
  <c r="T210" i="6" s="1"/>
  <c r="S209" i="6"/>
  <c r="T209" i="6" s="1"/>
  <c r="S208" i="6"/>
  <c r="T208" i="6" s="1"/>
  <c r="S207" i="6"/>
  <c r="T207" i="6" s="1"/>
  <c r="S206" i="6"/>
  <c r="T206" i="6" s="1"/>
  <c r="S205" i="6"/>
  <c r="T205" i="6" s="1"/>
  <c r="S204" i="6"/>
  <c r="T204" i="6" s="1"/>
  <c r="S203" i="6"/>
  <c r="T203" i="6" s="1"/>
  <c r="S201" i="6"/>
  <c r="T201" i="6" s="1"/>
  <c r="S200" i="6"/>
  <c r="T200" i="6" s="1"/>
  <c r="S199" i="6"/>
  <c r="T199" i="6" s="1"/>
  <c r="S198" i="6"/>
  <c r="T198" i="6" s="1"/>
  <c r="S197" i="6"/>
  <c r="T197" i="6" s="1"/>
  <c r="S196" i="6"/>
  <c r="T196" i="6" s="1"/>
  <c r="S195" i="6"/>
  <c r="T195" i="6" s="1"/>
  <c r="S194" i="6"/>
  <c r="T194" i="6" s="1"/>
  <c r="S193" i="6"/>
  <c r="T193" i="6" s="1"/>
  <c r="S192" i="6"/>
  <c r="T192" i="6" s="1"/>
  <c r="S191" i="6"/>
  <c r="T191" i="6" s="1"/>
  <c r="S190" i="6"/>
  <c r="T190" i="6" s="1"/>
  <c r="S189" i="6"/>
  <c r="T189" i="6" s="1"/>
  <c r="S188" i="6"/>
  <c r="T188" i="6" s="1"/>
  <c r="S187" i="6"/>
  <c r="T187" i="6" s="1"/>
  <c r="S186" i="6"/>
  <c r="T186" i="6" s="1"/>
  <c r="S185" i="6"/>
  <c r="T185" i="6" s="1"/>
  <c r="S184" i="6"/>
  <c r="T184" i="6" s="1"/>
  <c r="S183" i="6"/>
  <c r="T183" i="6" s="1"/>
  <c r="S181" i="6"/>
  <c r="T181" i="6" s="1"/>
  <c r="S180" i="6"/>
  <c r="T180" i="6" s="1"/>
  <c r="S179" i="6"/>
  <c r="T179" i="6" s="1"/>
  <c r="S178" i="6"/>
  <c r="T178" i="6" s="1"/>
  <c r="S177" i="6"/>
  <c r="T177" i="6" s="1"/>
  <c r="S176" i="6"/>
  <c r="T176" i="6" s="1"/>
  <c r="S175" i="6"/>
  <c r="T175" i="6" s="1"/>
  <c r="S174" i="6"/>
  <c r="T174" i="6" s="1"/>
  <c r="S173" i="6"/>
  <c r="T173" i="6" s="1"/>
  <c r="S172" i="6"/>
  <c r="T172" i="6" s="1"/>
  <c r="S171" i="6"/>
  <c r="T171" i="6" s="1"/>
  <c r="S170" i="6"/>
  <c r="T170" i="6" s="1"/>
  <c r="S169" i="6"/>
  <c r="T169" i="6" s="1"/>
  <c r="S167" i="6"/>
  <c r="T167" i="6" s="1"/>
  <c r="S166" i="6"/>
  <c r="T166" i="6" s="1"/>
  <c r="S165" i="6"/>
  <c r="T165" i="6" s="1"/>
  <c r="T163" i="6"/>
  <c r="S4" i="6"/>
  <c r="T4" i="6" s="1"/>
  <c r="S3" i="6"/>
  <c r="T3" i="6" s="1"/>
  <c r="R30" i="15" l="1"/>
  <c r="R28" i="15"/>
  <c r="T2" i="6"/>
  <c r="K158" i="6"/>
  <c r="J233" i="6"/>
  <c r="E587" i="17"/>
  <c r="L158" i="6" l="1"/>
  <c r="K233" i="6"/>
  <c r="M158" i="6" l="1"/>
  <c r="L233" i="6"/>
  <c r="N158" i="6" l="1"/>
  <c r="M233" i="6"/>
  <c r="O158" i="6" l="1"/>
  <c r="N233" i="6"/>
  <c r="P158" i="6" l="1"/>
  <c r="O233" i="6"/>
  <c r="Q158" i="6" l="1"/>
  <c r="P233" i="6"/>
  <c r="R158" i="6" l="1"/>
  <c r="R233" i="6" s="1"/>
  <c r="Q233" i="6"/>
  <c r="S158" i="6"/>
  <c r="T158" i="6" l="1"/>
  <c r="S234" i="6"/>
  <c r="S233" i="6"/>
  <c r="T233" i="6" l="1"/>
  <c r="T234" i="6"/>
</calcChain>
</file>

<file path=xl/comments1.xml><?xml version="1.0" encoding="utf-8"?>
<comments xmlns="http://schemas.openxmlformats.org/spreadsheetml/2006/main">
  <authors>
    <author>Lenovo</author>
  </authors>
  <commentList>
    <comment ref="H10" authorId="0">
      <text>
        <r>
          <rPr>
            <b/>
            <sz val="9"/>
            <color indexed="81"/>
            <rFont val="Tahoma"/>
            <family val="2"/>
          </rPr>
          <t xml:space="preserve">Fecha en la que se terminó la actividad
</t>
        </r>
      </text>
    </comment>
    <comment ref="I10" authorId="0">
      <text>
        <r>
          <rPr>
            <b/>
            <sz val="9"/>
            <color indexed="81"/>
            <rFont val="Tahoma"/>
            <family val="2"/>
          </rPr>
          <t>Los medios detallados en las actividades 1, 2, 3, están como un ejemplo en función del Marco Lógico, favor revisar y completar con el técnico responsable del proyecto, los medios de verificación para todas las actividades</t>
        </r>
      </text>
    </comment>
    <comment ref="Y10" authorId="0">
      <text>
        <r>
          <rPr>
            <b/>
            <sz val="9"/>
            <color indexed="81"/>
            <rFont val="Tahoma"/>
            <family val="2"/>
          </rPr>
          <t>Detallar las actividades mensuales realizadas, mantener el formato del ejemplo</t>
        </r>
      </text>
    </comment>
    <comment ref="D13" authorId="0">
      <text>
        <r>
          <rPr>
            <b/>
            <sz val="9"/>
            <color indexed="81"/>
            <rFont val="Tahoma"/>
            <family val="2"/>
          </rPr>
          <t>Lenovo:</t>
        </r>
        <r>
          <rPr>
            <sz val="9"/>
            <color indexed="81"/>
            <rFont val="Tahoma"/>
            <family val="2"/>
          </rPr>
          <t xml:space="preserve">
PESO DEL RUBRO LO DA EL DIRECTOR DE ESTACIÓN CON EL EQUIPO DE TRABAJO
</t>
        </r>
      </text>
    </comment>
    <comment ref="D68" authorId="0">
      <text>
        <r>
          <rPr>
            <b/>
            <sz val="9"/>
            <color indexed="81"/>
            <rFont val="Tahoma"/>
            <family val="2"/>
          </rPr>
          <t>Lenovo:</t>
        </r>
        <r>
          <rPr>
            <sz val="9"/>
            <color indexed="81"/>
            <rFont val="Tahoma"/>
            <family val="2"/>
          </rPr>
          <t xml:space="preserve">
PESO DEL RUBRO LO DA EL DIRECTOR DE ESTACIÓN CON EL EQUIPO DE TRABAJO
</t>
        </r>
      </text>
    </comment>
    <comment ref="D124" authorId="0">
      <text>
        <r>
          <rPr>
            <b/>
            <sz val="9"/>
            <color indexed="81"/>
            <rFont val="Tahoma"/>
            <family val="2"/>
          </rPr>
          <t>Lenovo:</t>
        </r>
        <r>
          <rPr>
            <sz val="9"/>
            <color indexed="81"/>
            <rFont val="Tahoma"/>
            <family val="2"/>
          </rPr>
          <t xml:space="preserve">
PESO DEL RUBRO LO DA EL DIRECTOR DE ESTACIÓN CON EL EQUIPO DE TRABAJO
</t>
        </r>
      </text>
    </comment>
    <comment ref="D157" authorId="0">
      <text>
        <r>
          <rPr>
            <b/>
            <sz val="9"/>
            <color indexed="81"/>
            <rFont val="Tahoma"/>
            <family val="2"/>
          </rPr>
          <t>Lenovo:</t>
        </r>
        <r>
          <rPr>
            <sz val="9"/>
            <color indexed="81"/>
            <rFont val="Tahoma"/>
            <family val="2"/>
          </rPr>
          <t xml:space="preserve">
PESO DEL RUBRO LO DA EL DIRECTOR DE ESTACIÓN CON EL EQUIPO DE TRABAJO
</t>
        </r>
      </text>
    </comment>
    <comment ref="D167" authorId="0">
      <text>
        <r>
          <rPr>
            <b/>
            <sz val="9"/>
            <color indexed="81"/>
            <rFont val="Tahoma"/>
            <family val="2"/>
          </rPr>
          <t>Lenovo:</t>
        </r>
        <r>
          <rPr>
            <sz val="9"/>
            <color indexed="81"/>
            <rFont val="Tahoma"/>
            <family val="2"/>
          </rPr>
          <t xml:space="preserve">
PESO DEL RUBRO LO DA EL DIRECTOR DE ESTACIÓN CON EL EQUIPO DE TRABAJO
</t>
        </r>
      </text>
    </comment>
    <comment ref="D216" authorId="0">
      <text>
        <r>
          <rPr>
            <b/>
            <sz val="9"/>
            <color indexed="81"/>
            <rFont val="Tahoma"/>
            <family val="2"/>
          </rPr>
          <t>Lenovo:</t>
        </r>
        <r>
          <rPr>
            <sz val="9"/>
            <color indexed="81"/>
            <rFont val="Tahoma"/>
            <family val="2"/>
          </rPr>
          <t xml:space="preserve">
PESO DEL RUBRO LO DA EL DIRECTOR DE ESTACIÓN CON EL EQUIPO DE TRABAJO
</t>
        </r>
      </text>
    </comment>
    <comment ref="D261" authorId="0">
      <text>
        <r>
          <rPr>
            <b/>
            <sz val="9"/>
            <color indexed="81"/>
            <rFont val="Tahoma"/>
            <family val="2"/>
          </rPr>
          <t>Lenovo:</t>
        </r>
        <r>
          <rPr>
            <sz val="9"/>
            <color indexed="81"/>
            <rFont val="Tahoma"/>
            <family val="2"/>
          </rPr>
          <t xml:space="preserve">
PESO DEL RUBRO LO DA EL DIRECTOR DE ESTACIÓN CON EL EQUIPO DE TRABAJO
</t>
        </r>
      </text>
    </comment>
    <comment ref="D270" authorId="0">
      <text>
        <r>
          <rPr>
            <b/>
            <sz val="9"/>
            <color indexed="81"/>
            <rFont val="Tahoma"/>
            <family val="2"/>
          </rPr>
          <t>Lenovo:</t>
        </r>
        <r>
          <rPr>
            <sz val="9"/>
            <color indexed="81"/>
            <rFont val="Tahoma"/>
            <family val="2"/>
          </rPr>
          <t xml:space="preserve">
PESO DEL RUBRO LO DA EL DIRECTOR DE ESTACIÓN CON EL EQUIPO DE TRABAJO
</t>
        </r>
      </text>
    </comment>
    <comment ref="D324" authorId="0">
      <text>
        <r>
          <rPr>
            <b/>
            <sz val="9"/>
            <color indexed="81"/>
            <rFont val="Tahoma"/>
            <family val="2"/>
          </rPr>
          <t>Lenovo:</t>
        </r>
        <r>
          <rPr>
            <sz val="9"/>
            <color indexed="81"/>
            <rFont val="Tahoma"/>
            <family val="2"/>
          </rPr>
          <t xml:space="preserve">
PESO DEL RUBRO LO DA EL DIRECTOR DE ESTACIÓN CON EL EQUIPO DE TRABAJO
</t>
        </r>
      </text>
    </comment>
    <comment ref="D358" authorId="0">
      <text>
        <r>
          <rPr>
            <b/>
            <sz val="9"/>
            <color indexed="81"/>
            <rFont val="Tahoma"/>
            <family val="2"/>
          </rPr>
          <t>Lenovo:</t>
        </r>
        <r>
          <rPr>
            <sz val="9"/>
            <color indexed="81"/>
            <rFont val="Tahoma"/>
            <family val="2"/>
          </rPr>
          <t xml:space="preserve">
PESO DEL RUBRO LO DA EL DIRECTOR DE ESTACIÓN CON EL EQUIPO DE TRABAJO
</t>
        </r>
      </text>
    </comment>
    <comment ref="D420" authorId="0">
      <text>
        <r>
          <rPr>
            <b/>
            <sz val="9"/>
            <color indexed="81"/>
            <rFont val="Tahoma"/>
            <family val="2"/>
          </rPr>
          <t>Lenovo:</t>
        </r>
        <r>
          <rPr>
            <sz val="9"/>
            <color indexed="81"/>
            <rFont val="Tahoma"/>
            <family val="2"/>
          </rPr>
          <t xml:space="preserve">
PESO DEL RUBRO LO DA EL DIRECTOR DE ESTACIÓN CON EL EQUIPO DE TRABAJO
</t>
        </r>
      </text>
    </comment>
    <comment ref="D502" authorId="0">
      <text>
        <r>
          <rPr>
            <b/>
            <sz val="9"/>
            <color indexed="81"/>
            <rFont val="Tahoma"/>
            <family val="2"/>
          </rPr>
          <t>Lenovo:</t>
        </r>
        <r>
          <rPr>
            <sz val="9"/>
            <color indexed="81"/>
            <rFont val="Tahoma"/>
            <family val="2"/>
          </rPr>
          <t xml:space="preserve">
PESO DEL RUBRO LO DA EL DIRECTOR DE ESTACIÓN CON EL EQUIPO DE TRABAJO
</t>
        </r>
      </text>
    </comment>
    <comment ref="D537" authorId="0">
      <text>
        <r>
          <rPr>
            <b/>
            <sz val="9"/>
            <color indexed="81"/>
            <rFont val="Tahoma"/>
            <family val="2"/>
          </rPr>
          <t>Lenovo:</t>
        </r>
        <r>
          <rPr>
            <sz val="9"/>
            <color indexed="81"/>
            <rFont val="Tahoma"/>
            <family val="2"/>
          </rPr>
          <t xml:space="preserve">
PESO DEL RUBRO LO DA EL DIRECTOR DE ESTACIÓN CON EL EQUIPO DE TRABAJO
</t>
        </r>
      </text>
    </comment>
    <comment ref="D547" authorId="0">
      <text>
        <r>
          <rPr>
            <b/>
            <sz val="9"/>
            <color indexed="81"/>
            <rFont val="Tahoma"/>
            <family val="2"/>
          </rPr>
          <t>Lenovo:</t>
        </r>
        <r>
          <rPr>
            <sz val="9"/>
            <color indexed="81"/>
            <rFont val="Tahoma"/>
            <family val="2"/>
          </rPr>
          <t xml:space="preserve">
PESO DEL RUBRO LO DA EL DIRECTOR DE ESTACIÓN CON EL EQUIPO DE TRABAJO
</t>
        </r>
      </text>
    </comment>
    <comment ref="D554" authorId="0">
      <text>
        <r>
          <rPr>
            <b/>
            <sz val="9"/>
            <color indexed="81"/>
            <rFont val="Tahoma"/>
            <family val="2"/>
          </rPr>
          <t>Lenovo:</t>
        </r>
        <r>
          <rPr>
            <sz val="9"/>
            <color indexed="81"/>
            <rFont val="Tahoma"/>
            <family val="2"/>
          </rPr>
          <t xml:space="preserve">
PESO DEL RUBRO LO DA EL DIRECTOR DE ESTACIÓN CON EL EQUIPO DE TRABAJO
</t>
        </r>
      </text>
    </comment>
    <comment ref="D560" authorId="0">
      <text>
        <r>
          <rPr>
            <b/>
            <sz val="9"/>
            <color indexed="81"/>
            <rFont val="Tahoma"/>
            <family val="2"/>
          </rPr>
          <t>Lenovo:</t>
        </r>
        <r>
          <rPr>
            <sz val="9"/>
            <color indexed="81"/>
            <rFont val="Tahoma"/>
            <family val="2"/>
          </rPr>
          <t xml:space="preserve">
PESO DEL RUBRO LO DA EL DIRECTOR DE ESTACIÓN CON EL EQUIPO DE TRABAJO
</t>
        </r>
      </text>
    </comment>
  </commentList>
</comments>
</file>

<file path=xl/sharedStrings.xml><?xml version="1.0" encoding="utf-8"?>
<sst xmlns="http://schemas.openxmlformats.org/spreadsheetml/2006/main" count="6316" uniqueCount="1944">
  <si>
    <t>Planificado</t>
  </si>
  <si>
    <t>Ponderación</t>
  </si>
  <si>
    <t>Responsable</t>
  </si>
  <si>
    <t>Presupuesto</t>
  </si>
  <si>
    <t>P1 A1</t>
  </si>
  <si>
    <t>P1 A2</t>
  </si>
  <si>
    <t>P1 A3</t>
  </si>
  <si>
    <t>P1 A4</t>
  </si>
  <si>
    <t>P1 A5</t>
  </si>
  <si>
    <t>P2 A1</t>
  </si>
  <si>
    <t>P2 A2</t>
  </si>
  <si>
    <t>P2 A3</t>
  </si>
  <si>
    <t>P2 A4</t>
  </si>
  <si>
    <t>P2 A5</t>
  </si>
  <si>
    <t>P2 A6</t>
  </si>
  <si>
    <t>P2 A7</t>
  </si>
  <si>
    <t>P3 A1</t>
  </si>
  <si>
    <t>P3 A2</t>
  </si>
  <si>
    <t>P4 A1</t>
  </si>
  <si>
    <t>P4 A2</t>
  </si>
  <si>
    <t>P4 A3</t>
  </si>
  <si>
    <t>Descripción</t>
  </si>
  <si>
    <t>Producto 1</t>
  </si>
  <si>
    <t>Producto 4</t>
  </si>
  <si>
    <t>Producto 3</t>
  </si>
  <si>
    <t>Producto 2</t>
  </si>
  <si>
    <t>Producto / Actividades</t>
  </si>
  <si>
    <t>Programación</t>
  </si>
  <si>
    <t>Fecha Inicio</t>
  </si>
  <si>
    <t>Fecha Fin</t>
  </si>
  <si>
    <t>Ejecución</t>
  </si>
  <si>
    <t>Observaciones</t>
  </si>
  <si>
    <t>Período de ejecución:</t>
  </si>
  <si>
    <t>Objetivo:</t>
  </si>
  <si>
    <t>Rubro o Enfoque</t>
  </si>
  <si>
    <t>ENERO</t>
  </si>
  <si>
    <t>FEBRERO</t>
  </si>
  <si>
    <t>MARZO</t>
  </si>
  <si>
    <t>ABRIL</t>
  </si>
  <si>
    <t>MAYO</t>
  </si>
  <si>
    <t>JUNIO</t>
  </si>
  <si>
    <t>JULIO</t>
  </si>
  <si>
    <t>AGOSTO</t>
  </si>
  <si>
    <t>SEPTIEMBRE</t>
  </si>
  <si>
    <t>OCTUBRE</t>
  </si>
  <si>
    <t>NOVIEMBRE</t>
  </si>
  <si>
    <t>DICIEMBRE</t>
  </si>
  <si>
    <t>Plan Operativo Anual 2018</t>
  </si>
  <si>
    <t>Director:</t>
  </si>
  <si>
    <t>Fecha Cumplimiento/ Finalización</t>
  </si>
  <si>
    <t>Número de Rubros o Enfoques</t>
  </si>
  <si>
    <t>Indicador de Resultado / Medio de Verificación</t>
  </si>
  <si>
    <t>Ingresos generados por ventas</t>
  </si>
  <si>
    <t>GASTO AGRUPADO</t>
  </si>
  <si>
    <t>ESTACIÓN EXPERIMENTAL</t>
  </si>
  <si>
    <t>ITEM</t>
  </si>
  <si>
    <t>DESCRIPCION ITEM</t>
  </si>
  <si>
    <t>PRESUPUESTO CODIFICADO</t>
  </si>
  <si>
    <t>Suma</t>
  </si>
  <si>
    <t>Validación</t>
  </si>
  <si>
    <t>ADM. CENTRAL</t>
  </si>
  <si>
    <t>AUSTRO</t>
  </si>
  <si>
    <t>LITORAL SUR</t>
  </si>
  <si>
    <t>PORTOVIEJO</t>
  </si>
  <si>
    <t>SANTA CATALINA</t>
  </si>
  <si>
    <t>TROPICAL PICHILINGUE</t>
  </si>
  <si>
    <r>
      <rPr>
        <b/>
        <sz val="9"/>
        <rFont val="Arial"/>
        <family val="2"/>
      </rPr>
      <t>CODIGO</t>
    </r>
  </si>
  <si>
    <r>
      <rPr>
        <b/>
        <sz val="9"/>
        <rFont val="Arial"/>
        <family val="2"/>
      </rPr>
      <t>NOMBRE Y DESCRIPCIÓN</t>
    </r>
  </si>
  <si>
    <r>
      <rPr>
        <b/>
        <sz val="9"/>
        <rFont val="Arial"/>
        <family val="2"/>
      </rPr>
      <t>GASTOS CORRIENTES</t>
    </r>
  </si>
  <si>
    <r>
      <rPr>
        <b/>
        <sz val="9"/>
        <rFont val="Arial"/>
        <family val="2"/>
      </rPr>
      <t>GASTOS EN PERSONAL</t>
    </r>
  </si>
  <si>
    <r>
      <rPr>
        <b/>
        <sz val="9"/>
        <rFont val="Arial"/>
        <family val="2"/>
      </rPr>
      <t>Remuneraciones Básicas</t>
    </r>
  </si>
  <si>
    <t>01</t>
  </si>
  <si>
    <r>
      <rPr>
        <b/>
        <sz val="9"/>
        <rFont val="Arial"/>
        <family val="2"/>
      </rPr>
      <t>Sueldos</t>
    </r>
  </si>
  <si>
    <t>02</t>
  </si>
  <si>
    <r>
      <rPr>
        <b/>
        <sz val="9"/>
        <rFont val="Arial"/>
        <family val="2"/>
      </rPr>
      <t>Salarios</t>
    </r>
  </si>
  <si>
    <t>03</t>
  </si>
  <si>
    <r>
      <rPr>
        <b/>
        <sz val="9"/>
        <rFont val="Arial"/>
        <family val="2"/>
      </rPr>
      <t>Jornales</t>
    </r>
  </si>
  <si>
    <t>05</t>
  </si>
  <si>
    <r>
      <rPr>
        <b/>
        <sz val="9"/>
        <rFont val="Arial"/>
        <family val="2"/>
      </rPr>
      <t>Remuneraciones Unificadas</t>
    </r>
  </si>
  <si>
    <t>06</t>
  </si>
  <si>
    <r>
      <rPr>
        <b/>
        <sz val="9"/>
        <rFont val="Arial"/>
        <family val="2"/>
      </rPr>
      <t>Salarios Unificados</t>
    </r>
  </si>
  <si>
    <t>07</t>
  </si>
  <si>
    <r>
      <rPr>
        <b/>
        <sz val="9"/>
        <rFont val="Arial"/>
        <family val="2"/>
      </rPr>
      <t>Haber Militar y Policial</t>
    </r>
  </si>
  <si>
    <t>08</t>
  </si>
  <si>
    <r>
      <rPr>
        <b/>
        <sz val="9"/>
        <rFont val="Arial"/>
        <family val="2"/>
      </rPr>
      <t>Remuneración Mensual Unificada de Docentes del Magisterio y Docentes e Investigadores Universitarios</t>
    </r>
  </si>
  <si>
    <t>09</t>
  </si>
  <si>
    <r>
      <rPr>
        <b/>
        <sz val="9"/>
        <rFont val="Arial"/>
        <family val="2"/>
      </rPr>
      <t>Remuneración Mensual Unificada para Pasantes</t>
    </r>
  </si>
  <si>
    <t>10</t>
  </si>
  <si>
    <r>
      <rPr>
        <b/>
        <sz val="9"/>
        <rFont val="Arial"/>
        <family val="2"/>
      </rPr>
      <t>Remuneración Mensual Unificada en el Exterior</t>
    </r>
  </si>
  <si>
    <r>
      <rPr>
        <b/>
        <sz val="9"/>
        <rFont val="Arial"/>
        <family val="2"/>
      </rPr>
      <t>Remuneraciones Complementarias</t>
    </r>
  </si>
  <si>
    <r>
      <rPr>
        <b/>
        <sz val="9"/>
        <rFont val="Arial"/>
        <family val="2"/>
      </rPr>
      <t>Bonificación por Años de Servicio</t>
    </r>
  </si>
  <si>
    <r>
      <rPr>
        <b/>
        <sz val="9"/>
        <rFont val="Arial"/>
        <family val="2"/>
      </rPr>
      <t>Bonificación por Responsabilidad a Dignatarios Universitarios</t>
    </r>
  </si>
  <si>
    <r>
      <rPr>
        <b/>
        <sz val="9"/>
        <rFont val="Arial"/>
        <family val="2"/>
      </rPr>
      <t>Decimotercer Sueldo</t>
    </r>
  </si>
  <si>
    <t>04</t>
  </si>
  <si>
    <r>
      <rPr>
        <b/>
        <sz val="9"/>
        <rFont val="Arial"/>
        <family val="2"/>
      </rPr>
      <t>Decimocuarto Sueldo</t>
    </r>
  </si>
  <si>
    <r>
      <rPr>
        <b/>
        <sz val="9"/>
        <rFont val="Arial"/>
        <family val="2"/>
      </rPr>
      <t>Decimoquinto Sueldo</t>
    </r>
  </si>
  <si>
    <r>
      <rPr>
        <b/>
        <sz val="9"/>
        <rFont val="Arial"/>
        <family val="2"/>
      </rPr>
      <t>Decimosexto Sueldo</t>
    </r>
  </si>
  <si>
    <r>
      <rPr>
        <b/>
        <sz val="9"/>
        <rFont val="Arial"/>
        <family val="2"/>
      </rPr>
      <t>Bonificación Complementaria</t>
    </r>
  </si>
  <si>
    <r>
      <rPr>
        <b/>
        <sz val="9"/>
        <rFont val="Arial"/>
        <family val="2"/>
      </rPr>
      <t>Bonificación por Títulos Académicos, Especializaciones y Capacitación Adicional</t>
    </r>
  </si>
  <si>
    <r>
      <rPr>
        <b/>
        <sz val="9"/>
        <rFont val="Arial"/>
        <family val="2"/>
      </rPr>
      <t>Gastos de Representación</t>
    </r>
  </si>
  <si>
    <r>
      <rPr>
        <b/>
        <sz val="9"/>
        <rFont val="Arial"/>
        <family val="2"/>
      </rPr>
      <t>Sobresueldos y Bonificaciones Adicionales</t>
    </r>
  </si>
  <si>
    <t>11</t>
  </si>
  <si>
    <r>
      <rPr>
        <b/>
        <sz val="9"/>
        <rFont val="Arial"/>
        <family val="2"/>
      </rPr>
      <t>Estímulo Pecuniario</t>
    </r>
  </si>
  <si>
    <t>12</t>
  </si>
  <si>
    <r>
      <rPr>
        <b/>
        <sz val="9"/>
        <rFont val="Arial"/>
        <family val="2"/>
      </rPr>
      <t>Bonificación de Aniversario</t>
    </r>
  </si>
  <si>
    <t>13</t>
  </si>
  <si>
    <r>
      <rPr>
        <b/>
        <sz val="9"/>
        <rFont val="Arial"/>
        <family val="2"/>
      </rPr>
      <t>Aguinaldo Navideño</t>
    </r>
  </si>
  <si>
    <t>14</t>
  </si>
  <si>
    <r>
      <rPr>
        <b/>
        <sz val="9"/>
        <rFont val="Arial"/>
        <family val="2"/>
      </rPr>
      <t>Porcentaje Funcional</t>
    </r>
  </si>
  <si>
    <t>15</t>
  </si>
  <si>
    <r>
      <rPr>
        <b/>
        <sz val="9"/>
        <rFont val="Arial"/>
        <family val="2"/>
      </rPr>
      <t>Adicional sobre la Décima Categoría</t>
    </r>
  </si>
  <si>
    <t>16</t>
  </si>
  <si>
    <r>
      <rPr>
        <b/>
        <sz val="9"/>
        <rFont val="Arial"/>
        <family val="2"/>
      </rPr>
      <t>Estímulo Económico Magisterio</t>
    </r>
  </si>
  <si>
    <r>
      <rPr>
        <b/>
        <sz val="9"/>
        <rFont val="Arial"/>
        <family val="2"/>
      </rPr>
      <t>Bonificación Mensual Galápagos</t>
    </r>
  </si>
  <si>
    <r>
      <rPr>
        <b/>
        <sz val="9"/>
        <rFont val="Arial"/>
        <family val="2"/>
      </rPr>
      <t>Bonificación Fronteriza</t>
    </r>
  </si>
  <si>
    <r>
      <rPr>
        <b/>
        <sz val="9"/>
        <rFont val="Arial"/>
        <family val="2"/>
      </rPr>
      <t>Bonificación por el Día del Médico</t>
    </r>
  </si>
  <si>
    <r>
      <rPr>
        <b/>
        <sz val="9"/>
        <rFont val="Arial"/>
        <family val="2"/>
      </rPr>
      <t>Bonificación por el Día Mundial de la Salud</t>
    </r>
  </si>
  <si>
    <r>
      <rPr>
        <b/>
        <sz val="9"/>
        <rFont val="Arial"/>
        <family val="2"/>
      </rPr>
      <t>Bonificación para los Profesionales de la Salud</t>
    </r>
  </si>
  <si>
    <r>
      <rPr>
        <b/>
        <sz val="9"/>
        <rFont val="Arial"/>
        <family val="2"/>
      </rPr>
      <t>Adicional Región Amazónica</t>
    </r>
  </si>
  <si>
    <r>
      <rPr>
        <b/>
        <sz val="9"/>
        <rFont val="Arial"/>
        <family val="2"/>
      </rPr>
      <t>Remuneración Suplementaria Galápagos</t>
    </r>
  </si>
  <si>
    <r>
      <rPr>
        <b/>
        <sz val="9"/>
        <rFont val="Arial"/>
        <family val="2"/>
      </rPr>
      <t>Actividad Extracurricular Galápagos</t>
    </r>
  </si>
  <si>
    <r>
      <rPr>
        <b/>
        <sz val="9"/>
        <rFont val="Arial"/>
        <family val="2"/>
      </rPr>
      <t>Bonificación por el Día del Maestro</t>
    </r>
  </si>
  <si>
    <r>
      <rPr>
        <b/>
        <sz val="9"/>
        <rFont val="Arial"/>
        <family val="2"/>
      </rPr>
      <t>Bonificación por el Día del Servidor Público</t>
    </r>
  </si>
  <si>
    <r>
      <rPr>
        <b/>
        <sz val="9"/>
        <rFont val="Arial"/>
        <family val="2"/>
      </rPr>
      <t>Bonificación para Educadores Comunitarios, Alfabetizadores</t>
    </r>
  </si>
  <si>
    <r>
      <rPr>
        <b/>
        <sz val="9"/>
        <rFont val="Arial"/>
        <family val="2"/>
      </rPr>
      <t>Bonificación para Profesionales Amparados o no por Leyes de Escalafón</t>
    </r>
  </si>
  <si>
    <r>
      <rPr>
        <b/>
        <sz val="9"/>
        <rFont val="Arial"/>
        <family val="2"/>
      </rPr>
      <t>Bonificación Adicional Galápagos Servidores de la LOSCCA</t>
    </r>
  </si>
  <si>
    <r>
      <rPr>
        <b/>
        <sz val="9"/>
        <rFont val="Arial"/>
        <family val="2"/>
      </rPr>
      <t>Remuneración Variable por Eficiencia</t>
    </r>
  </si>
  <si>
    <r>
      <rPr>
        <b/>
        <sz val="9"/>
        <rFont val="Arial"/>
        <family val="2"/>
      </rPr>
      <t>Remuneraciones Compensatorias</t>
    </r>
  </si>
  <si>
    <r>
      <rPr>
        <b/>
        <sz val="9"/>
        <rFont val="Arial"/>
        <family val="2"/>
      </rPr>
      <t>Gastos de Residencia</t>
    </r>
  </si>
  <si>
    <r>
      <rPr>
        <b/>
        <sz val="9"/>
        <rFont val="Arial"/>
        <family val="2"/>
      </rPr>
      <t>Bonificación Geográfica</t>
    </r>
  </si>
  <si>
    <r>
      <rPr>
        <b/>
        <sz val="9"/>
        <rFont val="Arial"/>
        <family val="2"/>
      </rPr>
      <t>Compensación por Costo de Vida</t>
    </r>
  </si>
  <si>
    <r>
      <rPr>
        <b/>
        <sz val="9"/>
        <rFont val="Arial"/>
        <family val="2"/>
      </rPr>
      <t>Compensación por Transporte</t>
    </r>
  </si>
  <si>
    <r>
      <rPr>
        <b/>
        <sz val="9"/>
        <rFont val="Arial"/>
        <family val="2"/>
      </rPr>
      <t>Compensación en el Exterior</t>
    </r>
  </si>
  <si>
    <r>
      <rPr>
        <b/>
        <sz val="9"/>
        <rFont val="Arial"/>
        <family val="2"/>
      </rPr>
      <t>Alimentación</t>
    </r>
  </si>
  <si>
    <r>
      <rPr>
        <b/>
        <sz val="9"/>
        <rFont val="Arial"/>
        <family val="2"/>
      </rPr>
      <t>Comisariato</t>
    </r>
  </si>
  <si>
    <r>
      <rPr>
        <b/>
        <sz val="9"/>
        <rFont val="Arial"/>
        <family val="2"/>
      </rPr>
      <t>Compensación Pedagógica</t>
    </r>
  </si>
  <si>
    <r>
      <rPr>
        <b/>
        <sz val="9"/>
        <rFont val="Arial"/>
        <family val="2"/>
      </rPr>
      <t>Compensación por Trabajo de Alto Riesgo</t>
    </r>
  </si>
  <si>
    <r>
      <rPr>
        <b/>
        <sz val="9"/>
        <rFont val="Arial"/>
        <family val="2"/>
      </rPr>
      <t xml:space="preserve">Subsidio Profesores de Escuelas Fiscales, Misionales y Fiscomisionales de las Regiones
</t>
    </r>
    <r>
      <rPr>
        <b/>
        <sz val="9"/>
        <rFont val="Arial"/>
        <family val="2"/>
      </rPr>
      <t>Amazónica e Insular</t>
    </r>
  </si>
  <si>
    <r>
      <rPr>
        <b/>
        <sz val="9"/>
        <rFont val="Arial"/>
        <family val="2"/>
      </rPr>
      <t>Compensación por Residencia</t>
    </r>
  </si>
  <si>
    <r>
      <rPr>
        <b/>
        <sz val="9"/>
        <rFont val="Arial"/>
        <family val="2"/>
      </rPr>
      <t xml:space="preserve">Compensación   Régimen   Remunerativo   de   Fuerzas   Armadas,   Policía   y   Cuerpos   de
</t>
    </r>
    <r>
      <rPr>
        <b/>
        <sz val="9"/>
        <rFont val="Arial"/>
        <family val="2"/>
      </rPr>
      <t>Bomberos</t>
    </r>
  </si>
  <si>
    <r>
      <rPr>
        <b/>
        <sz val="9"/>
        <rFont val="Arial"/>
        <family val="2"/>
      </rPr>
      <t>Compensación por  Cesación de Funciones</t>
    </r>
  </si>
  <si>
    <r>
      <rPr>
        <b/>
        <sz val="9"/>
        <rFont val="Arial"/>
        <family val="2"/>
      </rPr>
      <t>Subsidios</t>
    </r>
  </si>
  <si>
    <r>
      <rPr>
        <b/>
        <sz val="9"/>
        <rFont val="Arial"/>
        <family val="2"/>
      </rPr>
      <t>Por Cargas Familiares</t>
    </r>
  </si>
  <si>
    <r>
      <rPr>
        <b/>
        <sz val="9"/>
        <rFont val="Arial"/>
        <family val="2"/>
      </rPr>
      <t>De Educación</t>
    </r>
  </si>
  <si>
    <r>
      <rPr>
        <b/>
        <sz val="9"/>
        <rFont val="Arial"/>
        <family val="2"/>
      </rPr>
      <t>Por Maternidad</t>
    </r>
  </si>
  <si>
    <r>
      <rPr>
        <b/>
        <sz val="9"/>
        <rFont val="Arial"/>
        <family val="2"/>
      </rPr>
      <t>Por Fallecimiento</t>
    </r>
  </si>
  <si>
    <r>
      <rPr>
        <b/>
        <sz val="9"/>
        <rFont val="Arial"/>
        <family val="2"/>
      </rPr>
      <t>Por Guardería</t>
    </r>
  </si>
  <si>
    <r>
      <rPr>
        <b/>
        <sz val="9"/>
        <rFont val="Arial"/>
        <family val="2"/>
      </rPr>
      <t>Por Vacaciones</t>
    </r>
  </si>
  <si>
    <r>
      <rPr>
        <b/>
        <sz val="9"/>
        <rFont val="Arial"/>
        <family val="2"/>
      </rPr>
      <t>Estímulo Económico por Años de Servicio</t>
    </r>
  </si>
  <si>
    <r>
      <rPr>
        <b/>
        <sz val="9"/>
        <rFont val="Arial"/>
        <family val="2"/>
      </rPr>
      <t>Subsidio de Antigüedad</t>
    </r>
  </si>
  <si>
    <r>
      <rPr>
        <b/>
        <sz val="9"/>
        <rFont val="Arial"/>
        <family val="2"/>
      </rPr>
      <t>Beneficios Sociales</t>
    </r>
  </si>
  <si>
    <r>
      <rPr>
        <b/>
        <sz val="9"/>
        <rFont val="Arial"/>
        <family val="2"/>
      </rPr>
      <t>Otros Subsidios</t>
    </r>
  </si>
  <si>
    <r>
      <rPr>
        <b/>
        <sz val="9"/>
        <rFont val="Arial"/>
        <family val="2"/>
      </rPr>
      <t>Remuneraciones Temporales</t>
    </r>
  </si>
  <si>
    <r>
      <rPr>
        <b/>
        <sz val="9"/>
        <rFont val="Arial"/>
        <family val="2"/>
      </rPr>
      <t>Remuneración Unificada para Pasantes e Internos Rotativos de Salud</t>
    </r>
  </si>
  <si>
    <r>
      <rPr>
        <b/>
        <sz val="9"/>
        <rFont val="Arial"/>
        <family val="2"/>
      </rPr>
      <t>Encargos y Subrogaciones</t>
    </r>
  </si>
  <si>
    <r>
      <rPr>
        <b/>
        <sz val="9"/>
        <rFont val="Arial"/>
        <family val="2"/>
      </rPr>
      <t>Sustituciones de Personal</t>
    </r>
  </si>
  <si>
    <r>
      <rPr>
        <b/>
        <sz val="9"/>
        <rFont val="Arial"/>
        <family val="2"/>
      </rPr>
      <t>Licencia Remunerada</t>
    </r>
  </si>
  <si>
    <r>
      <rPr>
        <b/>
        <sz val="9"/>
        <rFont val="Arial"/>
        <family val="2"/>
      </rPr>
      <t>Honorarios</t>
    </r>
  </si>
  <si>
    <r>
      <rPr>
        <b/>
        <sz val="9"/>
        <rFont val="Arial"/>
        <family val="2"/>
      </rPr>
      <t>Horas Extraordinarias y Suplementarias</t>
    </r>
  </si>
  <si>
    <r>
      <rPr>
        <b/>
        <sz val="9"/>
        <rFont val="Arial"/>
        <family val="2"/>
      </rPr>
      <t>Servicios Personales por Contrato</t>
    </r>
  </si>
  <si>
    <r>
      <rPr>
        <b/>
        <sz val="9"/>
        <rFont val="Arial"/>
        <family val="2"/>
      </rPr>
      <t>Remuneraciones Especiales Sección Nocturna</t>
    </r>
  </si>
  <si>
    <r>
      <rPr>
        <b/>
        <sz val="9"/>
        <rFont val="Arial"/>
        <family val="2"/>
      </rPr>
      <t>Subrogación</t>
    </r>
  </si>
  <si>
    <r>
      <rPr>
        <b/>
        <sz val="9"/>
        <rFont val="Arial"/>
        <family val="2"/>
      </rPr>
      <t>Encargos</t>
    </r>
  </si>
  <si>
    <r>
      <rPr>
        <b/>
        <sz val="9"/>
        <rFont val="Arial"/>
        <family val="2"/>
      </rPr>
      <t>Contratos de Servicios Ocasionales en el Exterior</t>
    </r>
  </si>
  <si>
    <r>
      <rPr>
        <b/>
        <sz val="9"/>
        <rFont val="Arial"/>
        <family val="2"/>
      </rPr>
      <t>Contratos Ocasionales para el Cumplimiento del Servicio Rural</t>
    </r>
  </si>
  <si>
    <r>
      <rPr>
        <b/>
        <sz val="9"/>
        <rFont val="Arial"/>
        <family val="2"/>
      </rPr>
      <t>Contratos Ocasionales para el Cumplimiento de la Devengación de Becas</t>
    </r>
  </si>
  <si>
    <r>
      <rPr>
        <b/>
        <sz val="9"/>
        <rFont val="Arial"/>
        <family val="2"/>
      </rPr>
      <t>Aportes Patronales a la Seguridad Social</t>
    </r>
  </si>
  <si>
    <r>
      <rPr>
        <b/>
        <sz val="9"/>
        <rFont val="Arial"/>
        <family val="2"/>
      </rPr>
      <t>Aporte Patronal</t>
    </r>
  </si>
  <si>
    <r>
      <rPr>
        <b/>
        <sz val="9"/>
        <rFont val="Arial"/>
        <family val="2"/>
      </rPr>
      <t>Fondo de Reserva</t>
    </r>
  </si>
  <si>
    <r>
      <rPr>
        <b/>
        <sz val="9"/>
        <rFont val="Arial"/>
        <family val="2"/>
      </rPr>
      <t>Jubilación Patronal</t>
    </r>
  </si>
  <si>
    <r>
      <rPr>
        <b/>
        <sz val="9"/>
        <rFont val="Arial"/>
        <family val="2"/>
      </rPr>
      <t>Jubilación Complementaria</t>
    </r>
  </si>
  <si>
    <r>
      <rPr>
        <b/>
        <sz val="9"/>
        <rFont val="Arial"/>
        <family val="2"/>
      </rPr>
      <t xml:space="preserve">Asignación Global de Jubilación Patronal para Trabajadores Amparados por el Código de
</t>
    </r>
    <r>
      <rPr>
        <b/>
        <sz val="9"/>
        <rFont val="Arial"/>
        <family val="2"/>
      </rPr>
      <t>Trabajo</t>
    </r>
  </si>
  <si>
    <r>
      <rPr>
        <b/>
        <sz val="9"/>
        <rFont val="Arial"/>
        <family val="2"/>
      </rPr>
      <t>Indemnizaciones</t>
    </r>
  </si>
  <si>
    <r>
      <rPr>
        <b/>
        <sz val="9"/>
        <rFont val="Arial"/>
        <family val="2"/>
      </rPr>
      <t>Supresión de Puesto</t>
    </r>
  </si>
  <si>
    <r>
      <rPr>
        <b/>
        <sz val="9"/>
        <rFont val="Arial"/>
        <family val="2"/>
      </rPr>
      <t>Despido Intempestivo</t>
    </r>
  </si>
  <si>
    <r>
      <rPr>
        <b/>
        <sz val="9"/>
        <rFont val="Arial"/>
        <family val="2"/>
      </rPr>
      <t>Compensación por Desahucio</t>
    </r>
  </si>
  <si>
    <r>
      <rPr>
        <b/>
        <sz val="9"/>
        <rFont val="Arial"/>
        <family val="2"/>
      </rPr>
      <t>Restitución de Puesto</t>
    </r>
  </si>
  <si>
    <r>
      <rPr>
        <b/>
        <sz val="9"/>
        <rFont val="Arial"/>
        <family val="2"/>
      </rPr>
      <t>Beneficio por Jubilación</t>
    </r>
  </si>
  <si>
    <r>
      <rPr>
        <b/>
        <sz val="9"/>
        <rFont val="Arial"/>
        <family val="2"/>
      </rPr>
      <t>Compensación por Vacaciones no Gozadas por Cesación de Funciones</t>
    </r>
  </si>
  <si>
    <r>
      <rPr>
        <b/>
        <sz val="9"/>
        <rFont val="Arial"/>
        <family val="2"/>
      </rPr>
      <t>Por Accidente de Trabajo o Enfermedad</t>
    </r>
  </si>
  <si>
    <r>
      <rPr>
        <b/>
        <sz val="9"/>
        <rFont val="Arial"/>
        <family val="2"/>
      </rPr>
      <t>Por Renuncia Voluntaria</t>
    </r>
  </si>
  <si>
    <r>
      <rPr>
        <b/>
        <sz val="9"/>
        <rFont val="Arial"/>
        <family val="2"/>
      </rPr>
      <t>Por Compra de Renuncia</t>
    </r>
  </si>
  <si>
    <r>
      <rPr>
        <b/>
        <sz val="9"/>
        <rFont val="Arial"/>
        <family val="2"/>
      </rPr>
      <t>Indemnizaciones Laborales</t>
    </r>
  </si>
  <si>
    <r>
      <rPr>
        <b/>
        <sz val="9"/>
        <rFont val="Arial"/>
        <family val="2"/>
      </rPr>
      <t>Incentivo Excepcional para la Jubilación (Trabajadores del IESS)</t>
    </r>
  </si>
  <si>
    <r>
      <rPr>
        <b/>
        <sz val="9"/>
        <rFont val="Arial"/>
        <family val="2"/>
      </rPr>
      <t>Otras Indemnizaciones Laborales</t>
    </r>
  </si>
  <si>
    <r>
      <rPr>
        <b/>
        <sz val="9"/>
        <rFont val="Arial"/>
        <family val="2"/>
      </rPr>
      <t>Asignaciones a Distribuir</t>
    </r>
  </si>
  <si>
    <r>
      <rPr>
        <b/>
        <sz val="9"/>
        <rFont val="Arial"/>
        <family val="2"/>
      </rPr>
      <t>Asignación a Distribuir en Gastos en Personal</t>
    </r>
  </si>
  <si>
    <r>
      <rPr>
        <b/>
        <sz val="9"/>
        <rFont val="Arial"/>
        <family val="2"/>
      </rPr>
      <t>PRESTACIONES DE LA SEGURIDAD SOCIAL</t>
    </r>
  </si>
  <si>
    <r>
      <rPr>
        <b/>
        <sz val="9"/>
        <rFont val="Arial"/>
        <family val="2"/>
      </rPr>
      <t>Gastos Prestacionales</t>
    </r>
  </si>
  <si>
    <r>
      <rPr>
        <b/>
        <sz val="9"/>
        <rFont val="Arial"/>
        <family val="2"/>
      </rPr>
      <t>Pensiones</t>
    </r>
  </si>
  <si>
    <r>
      <rPr>
        <b/>
        <sz val="9"/>
        <rFont val="Arial"/>
        <family val="2"/>
      </rPr>
      <t>Seguro Social Campesino</t>
    </r>
  </si>
  <si>
    <r>
      <rPr>
        <b/>
        <sz val="9"/>
        <rFont val="Arial"/>
        <family val="2"/>
      </rPr>
      <t>Seguro de Enfermedad y Maternidad</t>
    </r>
  </si>
  <si>
    <r>
      <rPr>
        <b/>
        <sz val="9"/>
        <rFont val="Arial"/>
        <family val="2"/>
      </rPr>
      <t>Seguro y Cooperativa Mortuoria</t>
    </r>
  </si>
  <si>
    <r>
      <rPr>
        <b/>
        <sz val="9"/>
        <rFont val="Arial"/>
        <family val="2"/>
      </rPr>
      <t>Seguro de Cesantía</t>
    </r>
  </si>
  <si>
    <r>
      <rPr>
        <b/>
        <sz val="9"/>
        <rFont val="Arial"/>
        <family val="2"/>
      </rPr>
      <t>Seguro de Vida y Riesgos Profesionales</t>
    </r>
  </si>
  <si>
    <r>
      <rPr>
        <b/>
        <sz val="9"/>
        <rFont val="Arial"/>
        <family val="2"/>
      </rPr>
      <t>Fondo de Vivienda</t>
    </r>
  </si>
  <si>
    <r>
      <rPr>
        <b/>
        <sz val="9"/>
        <rFont val="Arial"/>
        <family val="2"/>
      </rPr>
      <t>Fondo de Contingencias</t>
    </r>
  </si>
  <si>
    <r>
      <rPr>
        <b/>
        <sz val="9"/>
        <rFont val="Arial"/>
        <family val="2"/>
      </rPr>
      <t>Pensiones de Jubilación Patronal</t>
    </r>
  </si>
  <si>
    <r>
      <rPr>
        <b/>
        <sz val="9"/>
        <rFont val="Arial"/>
        <family val="2"/>
      </rPr>
      <t>Pensiones por Invalidez</t>
    </r>
  </si>
  <si>
    <r>
      <rPr>
        <b/>
        <sz val="9"/>
        <rFont val="Arial"/>
        <family val="2"/>
      </rPr>
      <t>Pensión Transitoria por Incapacidad</t>
    </r>
  </si>
  <si>
    <r>
      <rPr>
        <b/>
        <sz val="9"/>
        <rFont val="Arial"/>
        <family val="2"/>
      </rPr>
      <t>Pensiones por Vejez</t>
    </r>
  </si>
  <si>
    <r>
      <rPr>
        <b/>
        <sz val="9"/>
        <rFont val="Arial"/>
        <family val="2"/>
      </rPr>
      <t>Pensión Adicional de Jubilados Ferroviarios (Invalidez y Vejez)</t>
    </r>
  </si>
  <si>
    <r>
      <rPr>
        <b/>
        <sz val="9"/>
        <rFont val="Arial"/>
        <family val="2"/>
      </rPr>
      <t>Pensión de Montepío a Beneficiarios de Ferroviarios</t>
    </r>
  </si>
  <si>
    <r>
      <rPr>
        <b/>
        <sz val="9"/>
        <rFont val="Arial"/>
        <family val="2"/>
      </rPr>
      <t>Pensión Adicional de Jubilados Gráficos (Invalidez y Vejez)</t>
    </r>
  </si>
  <si>
    <r>
      <rPr>
        <b/>
        <sz val="9"/>
        <rFont val="Arial"/>
        <family val="2"/>
      </rPr>
      <t>Pensión de Montepío a Beneficiarios de Gráficos</t>
    </r>
  </si>
  <si>
    <r>
      <rPr>
        <b/>
        <sz val="9"/>
        <rFont val="Arial"/>
        <family val="2"/>
      </rPr>
      <t>Décima Tercera Pensión</t>
    </r>
  </si>
  <si>
    <r>
      <rPr>
        <b/>
        <sz val="9"/>
        <rFont val="Arial"/>
        <family val="2"/>
      </rPr>
      <t>Décima Cuarta Pensión</t>
    </r>
  </si>
  <si>
    <r>
      <rPr>
        <b/>
        <sz val="9"/>
        <rFont val="Arial"/>
        <family val="2"/>
      </rPr>
      <t>Incremento de Pensiones de conformidad con la Ley 2004-39</t>
    </r>
  </si>
  <si>
    <r>
      <rPr>
        <b/>
        <sz val="9"/>
        <rFont val="Arial"/>
        <family val="2"/>
      </rPr>
      <t>Pensión por Discapacidades</t>
    </r>
  </si>
  <si>
    <r>
      <rPr>
        <b/>
        <sz val="9"/>
        <rFont val="Arial"/>
        <family val="2"/>
      </rPr>
      <t>Pensión de Montepío</t>
    </r>
  </si>
  <si>
    <r>
      <rPr>
        <b/>
        <sz val="9"/>
        <rFont val="Arial"/>
        <family val="2"/>
      </rPr>
      <t>Anualidad por Matrimonio</t>
    </r>
  </si>
  <si>
    <r>
      <rPr>
        <b/>
        <sz val="9"/>
        <rFont val="Arial"/>
        <family val="2"/>
      </rPr>
      <t>Pensión del Estado para Jubilados del Magisterio Fiscal</t>
    </r>
  </si>
  <si>
    <r>
      <rPr>
        <b/>
        <sz val="9"/>
        <rFont val="Arial"/>
        <family val="2"/>
      </rPr>
      <t>Auxilio de Funerales</t>
    </r>
  </si>
  <si>
    <r>
      <rPr>
        <b/>
        <sz val="9"/>
        <rFont val="Arial"/>
        <family val="2"/>
      </rPr>
      <t>Incapacidad Parcial</t>
    </r>
  </si>
  <si>
    <r>
      <rPr>
        <b/>
        <sz val="9"/>
        <rFont val="Arial"/>
        <family val="2"/>
      </rPr>
      <t>Incapacidad Temporal</t>
    </r>
  </si>
  <si>
    <r>
      <rPr>
        <b/>
        <sz val="9"/>
        <rFont val="Arial"/>
        <family val="2"/>
      </rPr>
      <t>Incapacidad Permanente Total</t>
    </r>
  </si>
  <si>
    <r>
      <rPr>
        <b/>
        <sz val="9"/>
        <rFont val="Arial"/>
        <family val="2"/>
      </rPr>
      <t>Incapacidad Permanente Absoluta</t>
    </r>
  </si>
  <si>
    <r>
      <rPr>
        <b/>
        <sz val="9"/>
        <rFont val="Arial"/>
        <family val="2"/>
      </rPr>
      <t>Indemnizaciones por Incapacidad</t>
    </r>
  </si>
  <si>
    <r>
      <rPr>
        <b/>
        <sz val="9"/>
        <rFont val="Arial"/>
        <family val="2"/>
      </rPr>
      <t>Otros Gastos</t>
    </r>
  </si>
  <si>
    <r>
      <rPr>
        <b/>
        <sz val="9"/>
        <rFont val="Arial"/>
        <family val="2"/>
      </rPr>
      <t>Subsidio por Enfermedad</t>
    </r>
  </si>
  <si>
    <r>
      <rPr>
        <b/>
        <sz val="9"/>
        <rFont val="Arial"/>
        <family val="2"/>
      </rPr>
      <t>Subsidio por Maternidad</t>
    </r>
  </si>
  <si>
    <r>
      <rPr>
        <b/>
        <sz val="9"/>
        <rFont val="Arial"/>
        <family val="2"/>
      </rPr>
      <t>Subsidio por Riesgos del Trabajo</t>
    </r>
  </si>
  <si>
    <r>
      <rPr>
        <b/>
        <sz val="9"/>
        <rFont val="Arial"/>
        <family val="2"/>
      </rPr>
      <t>Subsidios para el Pago de Aportes al IESS</t>
    </r>
  </si>
  <si>
    <r>
      <rPr>
        <b/>
        <sz val="9"/>
        <rFont val="Arial"/>
        <family val="2"/>
      </rPr>
      <t>Atención Médica Prestadores Internos</t>
    </r>
  </si>
  <si>
    <r>
      <rPr>
        <b/>
        <sz val="9"/>
        <rFont val="Arial"/>
        <family val="2"/>
      </rPr>
      <t>Servicios de Salud Prestados a Afiliados y Beneficiarios</t>
    </r>
  </si>
  <si>
    <r>
      <rPr>
        <b/>
        <sz val="9"/>
        <rFont val="Arial"/>
        <family val="2"/>
      </rPr>
      <t>Servicios de Salud Prestados a Jubilados</t>
    </r>
  </si>
  <si>
    <r>
      <rPr>
        <b/>
        <sz val="9"/>
        <rFont val="Arial"/>
        <family val="2"/>
      </rPr>
      <t>Servicios de Salud Prestados a Pacientes con Enfermedades Catastróficas</t>
    </r>
  </si>
  <si>
    <r>
      <rPr>
        <b/>
        <sz val="9"/>
        <rFont val="Arial"/>
        <family val="2"/>
      </rPr>
      <t>Servicios de Salud Prestados a Discapacitados</t>
    </r>
  </si>
  <si>
    <r>
      <rPr>
        <b/>
        <sz val="9"/>
        <rFont val="Arial"/>
        <family val="2"/>
      </rPr>
      <t>Servicios de Salud Prestados a Jefas de Hogar</t>
    </r>
  </si>
  <si>
    <r>
      <rPr>
        <b/>
        <sz val="9"/>
        <rFont val="Arial"/>
        <family val="2"/>
      </rPr>
      <t>Servicios de Salud Prestados a los Asegurados del Seguro Social Campesino</t>
    </r>
  </si>
  <si>
    <r>
      <rPr>
        <b/>
        <sz val="9"/>
        <rFont val="Arial"/>
        <family val="2"/>
      </rPr>
      <t>Atención Médica Prestadores Externos</t>
    </r>
  </si>
  <si>
    <r>
      <rPr>
        <b/>
        <sz val="9"/>
        <rFont val="Arial"/>
        <family val="2"/>
      </rPr>
      <t>Servicios de Salud Prestados a Afiliados con Enfermedades Catastróficas</t>
    </r>
  </si>
  <si>
    <r>
      <rPr>
        <b/>
        <sz val="9"/>
        <rFont val="Arial"/>
        <family val="2"/>
      </rPr>
      <t>Servicios de Salud a Afiliados y Beneficiarios por parte de las Entidades que conforman la Red de Salud Pública</t>
    </r>
  </si>
  <si>
    <r>
      <rPr>
        <b/>
        <sz val="9"/>
        <rFont val="Arial"/>
        <family val="2"/>
      </rPr>
      <t>Servicios  Prestados en el Exterior</t>
    </r>
  </si>
  <si>
    <r>
      <rPr>
        <b/>
        <sz val="9"/>
        <rFont val="Arial"/>
        <family val="2"/>
      </rPr>
      <t>Gastos Prestacionales por Otros Conceptos</t>
    </r>
  </si>
  <si>
    <r>
      <rPr>
        <b/>
        <sz val="9"/>
        <rFont val="Arial"/>
        <family val="2"/>
      </rPr>
      <t>Compensación Gastos Médicos</t>
    </r>
  </si>
  <si>
    <r>
      <rPr>
        <b/>
        <sz val="9"/>
        <rFont val="Arial"/>
        <family val="2"/>
      </rPr>
      <t>Servicios Médicos Asistenciales</t>
    </r>
  </si>
  <si>
    <r>
      <rPr>
        <b/>
        <sz val="9"/>
        <rFont val="Arial"/>
        <family val="2"/>
      </rPr>
      <t>Asignación para Prevención de Riesgos del Trbajo</t>
    </r>
  </si>
  <si>
    <r>
      <rPr>
        <b/>
        <sz val="9"/>
        <rFont val="Arial"/>
        <family val="2"/>
      </rPr>
      <t>Asignación para Mejoramiento de la Calidad de Vida del Adulto Mayor</t>
    </r>
  </si>
  <si>
    <r>
      <rPr>
        <b/>
        <sz val="9"/>
        <rFont val="Arial"/>
        <family val="2"/>
      </rPr>
      <t>Convenios Interinstitucionales</t>
    </r>
  </si>
  <si>
    <r>
      <rPr>
        <b/>
        <sz val="9"/>
        <rFont val="Arial"/>
        <family val="2"/>
      </rPr>
      <t>Convenios Internacionales</t>
    </r>
  </si>
  <si>
    <r>
      <rPr>
        <b/>
        <sz val="9"/>
        <rFont val="Arial"/>
        <family val="2"/>
      </rPr>
      <t>Asignación para Devolución de Aportes por no Causar Montepío</t>
    </r>
  </si>
  <si>
    <r>
      <rPr>
        <b/>
        <sz val="9"/>
        <rFont val="Arial"/>
        <family val="2"/>
      </rPr>
      <t>Asignación para Gastos de Funcionamiento de las Unidades Médicas</t>
    </r>
  </si>
  <si>
    <r>
      <rPr>
        <b/>
        <sz val="9"/>
        <rFont val="Arial"/>
        <family val="2"/>
      </rPr>
      <t>Otros Gastos en Afiliados y Jubilados</t>
    </r>
  </si>
  <si>
    <r>
      <rPr>
        <b/>
        <sz val="9"/>
        <rFont val="Arial"/>
        <family val="2"/>
      </rPr>
      <t>Asignación a Distribuir para Prestaciones de la Seguridad Social</t>
    </r>
  </si>
  <si>
    <r>
      <rPr>
        <b/>
        <sz val="9"/>
        <rFont val="Arial"/>
        <family val="2"/>
      </rPr>
      <t>BIENES Y SERVICIOS DE CONSUMO</t>
    </r>
  </si>
  <si>
    <r>
      <rPr>
        <b/>
        <sz val="9"/>
        <rFont val="Arial"/>
        <family val="2"/>
      </rPr>
      <t>Servicios Básicos</t>
    </r>
  </si>
  <si>
    <r>
      <rPr>
        <b/>
        <sz val="9"/>
        <rFont val="Arial"/>
        <family val="2"/>
      </rPr>
      <t>Agua Potable</t>
    </r>
  </si>
  <si>
    <r>
      <rPr>
        <b/>
        <sz val="9"/>
        <rFont val="Arial"/>
        <family val="2"/>
      </rPr>
      <t>Agua de Riego</t>
    </r>
  </si>
  <si>
    <r>
      <rPr>
        <b/>
        <sz val="9"/>
        <rFont val="Arial"/>
        <family val="2"/>
      </rPr>
      <t>Energía Eléctrica</t>
    </r>
  </si>
  <si>
    <r>
      <rPr>
        <b/>
        <sz val="9"/>
        <rFont val="Arial"/>
        <family val="2"/>
      </rPr>
      <t>Telecomunicaciones</t>
    </r>
  </si>
  <si>
    <r>
      <rPr>
        <b/>
        <sz val="9"/>
        <rFont val="Arial"/>
        <family val="2"/>
      </rPr>
      <t>Servicio de Correo</t>
    </r>
  </si>
  <si>
    <r>
      <rPr>
        <b/>
        <sz val="9"/>
        <rFont val="Arial"/>
        <family val="2"/>
      </rPr>
      <t>Servicios Generales</t>
    </r>
  </si>
  <si>
    <r>
      <rPr>
        <b/>
        <sz val="9"/>
        <rFont val="Arial"/>
        <family val="2"/>
      </rPr>
      <t>Transporte de Personal</t>
    </r>
  </si>
  <si>
    <r>
      <rPr>
        <b/>
        <sz val="9"/>
        <rFont val="Arial"/>
        <family val="2"/>
      </rPr>
      <t>Fletes y Maniobras</t>
    </r>
  </si>
  <si>
    <r>
      <rPr>
        <b/>
        <sz val="9"/>
        <rFont val="Arial"/>
        <family val="2"/>
      </rPr>
      <t>Almacenamiento, Embalaje, Envase y Recarga de Extintores</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</si>
  <si>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</si>
  <si>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Espectáculos Culturales y Sociales</t>
    </r>
  </si>
  <si>
    <r>
      <rPr>
        <b/>
        <sz val="9"/>
        <rFont val="Arial"/>
        <family val="2"/>
      </rPr>
      <t>Eventos Públicos y Oficiales</t>
    </r>
  </si>
  <si>
    <r>
      <rPr>
        <b/>
        <sz val="9"/>
        <rFont val="Arial"/>
        <family val="2"/>
      </rPr>
      <t>Difusión, Información y Publicidad</t>
    </r>
  </si>
  <si>
    <r>
      <rPr>
        <b/>
        <sz val="9"/>
        <rFont val="Arial"/>
        <family val="2"/>
      </rPr>
      <t>Servicio de Seguridad y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</si>
  <si>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</si>
  <si>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 de Guardería</t>
    </r>
  </si>
  <si>
    <r>
      <rPr>
        <b/>
        <sz val="9"/>
        <rFont val="Arial"/>
        <family val="2"/>
      </rPr>
      <t>Investigaciones Profesionales y Análisis de Laboratorio</t>
    </r>
  </si>
  <si>
    <r>
      <rPr>
        <b/>
        <sz val="9"/>
        <rFont val="Arial"/>
        <family val="2"/>
      </rPr>
      <t>Gastos Especiales para Inteligencia y Contrainteligencia</t>
    </r>
  </si>
  <si>
    <r>
      <rPr>
        <b/>
        <sz val="9"/>
        <rFont val="Arial"/>
        <family val="2"/>
      </rPr>
      <t>Servicios de Voluntariado</t>
    </r>
  </si>
  <si>
    <r>
      <rPr>
        <b/>
        <sz val="9"/>
        <rFont val="Arial"/>
        <family val="2"/>
      </rPr>
      <t>Servicios de Difusión e Información</t>
    </r>
  </si>
  <si>
    <r>
      <rPr>
        <b/>
        <sz val="9"/>
        <rFont val="Arial"/>
        <family val="2"/>
      </rPr>
      <t>Servicios de Publicidad y Propaganda en Medios de Comunicación Masiva</t>
    </r>
  </si>
  <si>
    <r>
      <rPr>
        <b/>
        <sz val="9"/>
        <rFont val="Arial"/>
        <family val="2"/>
      </rPr>
      <t>Servicios de Publicidad y Propaganda Usando otros Medios</t>
    </r>
  </si>
  <si>
    <r>
      <rPr>
        <b/>
        <sz val="9"/>
        <rFont val="Arial"/>
        <family val="2"/>
      </rPr>
      <t>Servicios para Actividades Agropecuarias, Pesca y Caza</t>
    </r>
  </si>
  <si>
    <r>
      <rPr>
        <b/>
        <sz val="9"/>
        <rFont val="Arial"/>
        <family val="2"/>
      </rPr>
      <t>Servicios Personales Eventuales sin Relación de Dependencia</t>
    </r>
  </si>
  <si>
    <r>
      <rPr>
        <b/>
        <sz val="9"/>
        <rFont val="Arial"/>
        <family val="2"/>
      </rPr>
      <t>Servicios y Derechos en Producción y Programación de Radio y Televisión</t>
    </r>
  </si>
  <si>
    <r>
      <rPr>
        <b/>
        <sz val="9"/>
        <rFont val="Arial"/>
        <family val="2"/>
      </rPr>
      <t>Servicios de Cartografía</t>
    </r>
  </si>
  <si>
    <r>
      <rPr>
        <b/>
        <sz val="9"/>
        <rFont val="Arial"/>
        <family val="2"/>
      </rPr>
      <t>Servicio de Implementación y Administración de Bancos de Información</t>
    </r>
  </si>
  <si>
    <r>
      <rPr>
        <b/>
        <sz val="9"/>
        <rFont val="Arial"/>
        <family val="2"/>
      </rPr>
      <t>Servicio   de   Incineración   de   Documentos   Públicos;    Sustancias   Estupefacientes   y</t>
    </r>
  </si>
  <si>
    <r>
      <rPr>
        <b/>
        <sz val="9"/>
        <rFont val="Arial"/>
        <family val="2"/>
      </rPr>
      <t>Servicios Médicos Hospitalarios y Complementarios</t>
    </r>
  </si>
  <si>
    <r>
      <rPr>
        <b/>
        <sz val="9"/>
        <rFont val="Arial"/>
        <family val="2"/>
      </rPr>
      <t>Servicios de Repatriación de Cadáveres de Ecuatorianos Fallecidos en el Exterior</t>
    </r>
  </si>
  <si>
    <r>
      <rPr>
        <b/>
        <sz val="9"/>
        <rFont val="Arial"/>
        <family val="2"/>
      </rPr>
      <t>Servicios de Provisión de Dispositivos Electrónicos y Certificación para Registro de Firmas Digitales</t>
    </r>
  </si>
  <si>
    <r>
      <rPr>
        <b/>
        <sz val="9"/>
        <rFont val="Arial"/>
        <family val="2"/>
      </rPr>
      <t>Servicios de Soporte al Usuario a través de Centros de Servicio y Operadores Telefónicos</t>
    </r>
  </si>
  <si>
    <r>
      <rPr>
        <b/>
        <sz val="9"/>
        <rFont val="Arial"/>
        <family val="2"/>
      </rPr>
      <t>Digitalización de Información y Datos Públicos</t>
    </r>
  </si>
  <si>
    <r>
      <rPr>
        <b/>
        <sz val="9"/>
        <rFont val="Arial"/>
        <family val="2"/>
      </rPr>
      <t xml:space="preserve">Servicios de Protección y Asistencia Técnica a Víctimas, Testigos y Otros Participantes en
</t>
    </r>
    <r>
      <rPr>
        <b/>
        <sz val="9"/>
        <rFont val="Arial"/>
        <family val="2"/>
      </rPr>
      <t>Procesos Penales</t>
    </r>
  </si>
  <si>
    <r>
      <rPr>
        <b/>
        <sz val="9"/>
        <rFont val="Arial"/>
        <family val="2"/>
      </rPr>
      <t>Barrido Predial para la Modernización del Sistema de Información Predial</t>
    </r>
  </si>
  <si>
    <r>
      <rPr>
        <b/>
        <sz val="9"/>
        <rFont val="Arial"/>
        <family val="2"/>
      </rPr>
      <t>Servicios en Actividades Mineras e Hidrocarburíferas</t>
    </r>
  </si>
  <si>
    <r>
      <rPr>
        <b/>
        <sz val="9"/>
        <rFont val="Arial"/>
        <family val="2"/>
      </rPr>
      <t>Comisiones por la Venta de Productos, Servicios Postales y Financieros</t>
    </r>
  </si>
  <si>
    <r>
      <rPr>
        <b/>
        <sz val="9"/>
        <rFont val="Arial"/>
        <family val="2"/>
      </rPr>
      <t>Servicio de Alimentación</t>
    </r>
  </si>
  <si>
    <r>
      <rPr>
        <b/>
        <sz val="9"/>
        <rFont val="Arial"/>
        <family val="2"/>
      </rPr>
      <t>Servicios en Plantaciones Forestales</t>
    </r>
  </si>
  <si>
    <r>
      <rPr>
        <b/>
        <sz val="9"/>
        <rFont val="Arial"/>
        <family val="2"/>
      </rPr>
      <t>Remediación, Restauración y Descontaminación de Cuerpos de Agua</t>
    </r>
  </si>
  <si>
    <r>
      <rPr>
        <b/>
        <sz val="9"/>
        <rFont val="Arial"/>
        <family val="2"/>
      </rPr>
      <t>Servicio de Administración de Patio de Contenedores</t>
    </r>
  </si>
  <si>
    <r>
      <rPr>
        <b/>
        <sz val="9"/>
        <rFont val="Arial"/>
        <family val="2"/>
      </rPr>
      <t>Membrecías</t>
    </r>
  </si>
  <si>
    <r>
      <rPr>
        <b/>
        <sz val="9"/>
        <rFont val="Arial"/>
        <family val="2"/>
      </rPr>
      <t>Servicios Exequiales</t>
    </r>
  </si>
  <si>
    <r>
      <rPr>
        <b/>
        <sz val="9"/>
        <rFont val="Arial"/>
        <family val="2"/>
      </rPr>
      <t xml:space="preserve">Servicio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</si>
  <si>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</si>
  <si>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Garantía Extendida de Bienes</t>
    </r>
  </si>
  <si>
    <r>
      <rPr>
        <b/>
        <sz val="9"/>
        <rFont val="Arial"/>
        <family val="2"/>
      </rPr>
      <t>Servicio de Confección de Menaje de Hogar y/o Prendas de Protección</t>
    </r>
  </si>
  <si>
    <r>
      <rPr>
        <b/>
        <sz val="9"/>
        <rFont val="Arial"/>
        <family val="2"/>
      </rPr>
      <t>Servicios relacionados a la exhumación e inhumación de cadáveres</t>
    </r>
  </si>
  <si>
    <r>
      <rPr>
        <b/>
        <sz val="9"/>
        <rFont val="Arial"/>
        <family val="2"/>
      </rPr>
      <t xml:space="preserve">Servicios  de  Identificación,  Marcación,  Autentificación,  Rastreo,  Monitoreo,  Seguimiento
</t>
    </r>
    <r>
      <rPr>
        <b/>
        <sz val="9"/>
        <rFont val="Arial"/>
        <family val="2"/>
      </rPr>
      <t>y/o Trazabilidad</t>
    </r>
  </si>
  <si>
    <r>
      <rPr>
        <b/>
        <sz val="9"/>
        <rFont val="Arial"/>
        <family val="2"/>
      </rPr>
      <t>Gastos de Educación para el Servicio Exterior</t>
    </r>
  </si>
  <si>
    <r>
      <rPr>
        <b/>
        <sz val="9"/>
        <rFont val="Arial"/>
        <family val="2"/>
      </rPr>
      <t>Eventos Oficiales</t>
    </r>
  </si>
  <si>
    <r>
      <rPr>
        <b/>
        <sz val="9"/>
        <rFont val="Arial"/>
        <family val="2"/>
      </rPr>
      <t>Eventos Públicos Promocionales</t>
    </r>
  </si>
  <si>
    <r>
      <rPr>
        <b/>
        <sz val="9"/>
        <rFont val="Arial"/>
        <family val="2"/>
      </rPr>
      <t>Otros Servicios Generales</t>
    </r>
  </si>
  <si>
    <r>
      <rPr>
        <b/>
        <sz val="9"/>
        <rFont val="Arial"/>
        <family val="2"/>
      </rPr>
      <t>Traslados, Instalaciones, Viáticos y Subsistencias</t>
    </r>
  </si>
  <si>
    <r>
      <rPr>
        <b/>
        <sz val="9"/>
        <rFont val="Arial"/>
        <family val="2"/>
      </rPr>
      <t>Pasajes al Interior</t>
    </r>
  </si>
  <si>
    <r>
      <rPr>
        <b/>
        <sz val="9"/>
        <rFont val="Arial"/>
        <family val="2"/>
      </rPr>
      <t>Pasajes al Exterior</t>
    </r>
  </si>
  <si>
    <r>
      <rPr>
        <b/>
        <sz val="9"/>
        <rFont val="Arial"/>
        <family val="2"/>
      </rPr>
      <t>Viáticos y Subsistencias en el Interior</t>
    </r>
  </si>
  <si>
    <r>
      <rPr>
        <b/>
        <sz val="9"/>
        <rFont val="Arial"/>
        <family val="2"/>
      </rPr>
      <t>Viáticos y Subsistencias en el Exterior</t>
    </r>
  </si>
  <si>
    <r>
      <rPr>
        <b/>
        <sz val="9"/>
        <rFont val="Arial"/>
        <family val="2"/>
      </rPr>
      <t>Mudanzas e Instalaciones</t>
    </r>
  </si>
  <si>
    <r>
      <rPr>
        <b/>
        <sz val="9"/>
        <rFont val="Arial"/>
        <family val="2"/>
      </rPr>
      <t>Viáticos por Gastos de Residencia</t>
    </r>
  </si>
  <si>
    <r>
      <rPr>
        <b/>
        <sz val="9"/>
        <rFont val="Arial"/>
        <family val="2"/>
      </rPr>
      <t xml:space="preserve">Gastos para la Atención a Delegados Extranjeros y Nacionales, Deportistas, Entrenadores
</t>
    </r>
    <r>
      <rPr>
        <b/>
        <sz val="9"/>
        <rFont val="Arial"/>
        <family val="2"/>
      </rPr>
      <t>y Cuerpo Técnico que Representen al País</t>
    </r>
  </si>
  <si>
    <r>
      <rPr>
        <b/>
        <sz val="9"/>
        <rFont val="Arial"/>
        <family val="2"/>
      </rPr>
      <t>Recargos por cambios en pasajes al interior y al exterior del país</t>
    </r>
  </si>
  <si>
    <r>
      <rPr>
        <b/>
        <sz val="9"/>
        <rFont val="Arial"/>
        <family val="2"/>
      </rPr>
      <t>Gastos de Representación en el Exterior</t>
    </r>
  </si>
  <si>
    <r>
      <rPr>
        <b/>
        <sz val="9"/>
        <rFont val="Arial"/>
        <family val="2"/>
      </rPr>
      <t>Instalación, Mantenimiento y Reparación</t>
    </r>
  </si>
  <si>
    <r>
      <rPr>
        <b/>
        <sz val="9"/>
        <rFont val="Arial"/>
        <family val="2"/>
      </rPr>
      <t>Terrenos (Mantenimiento)</t>
    </r>
  </si>
  <si>
    <r>
      <rPr>
        <b/>
        <sz val="9"/>
        <rFont val="Arial"/>
        <family val="2"/>
      </rPr>
      <t xml:space="preserve">Edificios,  Locales,  Residencias  y  Cableado  Estructurado  (Intslación,  Mantenimiento  y
</t>
    </r>
    <r>
      <rPr>
        <b/>
        <sz val="9"/>
        <rFont val="Arial"/>
        <family val="2"/>
      </rPr>
      <t>Reparación)</t>
    </r>
  </si>
  <si>
    <r>
      <rPr>
        <b/>
        <sz val="9"/>
        <rFont val="Arial"/>
        <family val="2"/>
      </rPr>
      <t>Mobiliarios  (Instalación, Mantenimiento y Reparación)</t>
    </r>
  </si>
  <si>
    <r>
      <rPr>
        <b/>
        <sz val="9"/>
        <rFont val="Arial"/>
        <family val="2"/>
      </rPr>
      <t>Maquinarias y Equipos (Instalación, Mantenimiento y Reparación)</t>
    </r>
  </si>
  <si>
    <r>
      <rPr>
        <b/>
        <sz val="9"/>
        <rFont val="Arial"/>
        <family val="2"/>
      </rPr>
      <t>Vehículos (Mantenimiento y Reparación)</t>
    </r>
  </si>
  <si>
    <r>
      <rPr>
        <b/>
        <sz val="9"/>
        <rFont val="Arial"/>
        <family val="2"/>
      </rPr>
      <t>Herramientas (Mantenimiento y Reparación)</t>
    </r>
  </si>
  <si>
    <r>
      <rPr>
        <b/>
        <sz val="9"/>
        <rFont val="Arial"/>
        <family val="2"/>
      </rPr>
      <t>Bienes Artísticos, Culturales y Accesorios de la Escolta Presidencial</t>
    </r>
  </si>
  <si>
    <r>
      <rPr>
        <b/>
        <sz val="9"/>
        <rFont val="Arial"/>
        <family val="2"/>
      </rPr>
      <t>Libros y Colecciones</t>
    </r>
  </si>
  <si>
    <r>
      <rPr>
        <b/>
        <sz val="9"/>
        <rFont val="Arial"/>
        <family val="2"/>
      </rPr>
      <t>Bienes de Uso Bélico y de Seguridad Pública</t>
    </r>
  </si>
  <si>
    <r>
      <rPr>
        <b/>
        <sz val="9"/>
        <rFont val="Arial"/>
        <family val="2"/>
      </rPr>
      <t>Bienes Biológicos</t>
    </r>
  </si>
  <si>
    <r>
      <rPr>
        <b/>
        <sz val="9"/>
        <rFont val="Arial"/>
        <family val="2"/>
      </rPr>
      <t>Infraestructura</t>
    </r>
  </si>
  <si>
    <r>
      <rPr>
        <b/>
        <sz val="9"/>
        <rFont val="Arial"/>
        <family val="2"/>
      </rPr>
      <t>Mantenimiento de Áreas Verdes y Arreglo de Vías Internas</t>
    </r>
  </si>
  <si>
    <r>
      <rPr>
        <b/>
        <sz val="9"/>
        <rFont val="Arial"/>
        <family val="2"/>
      </rPr>
      <t>Bienes Deportivos (Instalación, Mantenimiento y Reparación)</t>
    </r>
  </si>
  <si>
    <r>
      <rPr>
        <b/>
        <sz val="9"/>
        <rFont val="Arial"/>
        <family val="2"/>
      </rPr>
      <t xml:space="preserve">Instalación, Mantenimiento y Reparación de Edificios, Locales y Residencias de propiedad
</t>
    </r>
    <r>
      <rPr>
        <b/>
        <sz val="9"/>
        <rFont val="Arial"/>
        <family val="2"/>
      </rPr>
      <t>de las Entidades Públicas</t>
    </r>
  </si>
  <si>
    <r>
      <rPr>
        <b/>
        <sz val="9"/>
        <rFont val="Arial"/>
        <family val="2"/>
      </rPr>
      <t xml:space="preserve">Instalación, Mantenimiento y Reparación de Edificios, Locales y Residencias Arrendados a
</t>
    </r>
    <r>
      <rPr>
        <b/>
        <sz val="9"/>
        <rFont val="Arial"/>
        <family val="2"/>
      </rPr>
      <t>Personas Naturales, Jurídicas o  Entidades Privadas</t>
    </r>
  </si>
  <si>
    <r>
      <rPr>
        <b/>
        <sz val="9"/>
        <rFont val="Arial"/>
        <family val="2"/>
      </rPr>
      <t>Vehículos Terrestres (Mantenimiento y Reparaciones)</t>
    </r>
  </si>
  <si>
    <r>
      <rPr>
        <b/>
        <sz val="9"/>
        <rFont val="Arial"/>
        <family val="2"/>
      </rPr>
      <t>Vehículos Marinos (Mantenimiento y Reparaciones)</t>
    </r>
  </si>
  <si>
    <r>
      <rPr>
        <b/>
        <sz val="9"/>
        <rFont val="Arial"/>
        <family val="2"/>
      </rPr>
      <t>Vehículos Aéreos (Mantenimiento y Reparaciones)</t>
    </r>
  </si>
  <si>
    <r>
      <rPr>
        <b/>
        <sz val="9"/>
        <rFont val="Arial"/>
        <family val="2"/>
      </rPr>
      <t xml:space="preserve">Instalación,  Readecuación,  Montaje  de  Exposiciones,  Mantenimiento  y  Reparación  de
</t>
    </r>
    <r>
      <rPr>
        <b/>
        <sz val="9"/>
        <rFont val="Arial"/>
        <family val="2"/>
      </rPr>
      <t>Espacios y Bienes Culturales</t>
    </r>
  </si>
  <si>
    <r>
      <rPr>
        <b/>
        <sz val="9"/>
        <rFont val="Arial"/>
        <family val="2"/>
      </rPr>
      <t>Otras Instalaciones, Mantenimientos y Reparaciones</t>
    </r>
  </si>
  <si>
    <r>
      <rPr>
        <b/>
        <sz val="9"/>
        <rFont val="Arial"/>
        <family val="2"/>
      </rPr>
      <t>Arrendamiento de Bienes</t>
    </r>
  </si>
  <si>
    <r>
      <rPr>
        <b/>
        <sz val="9"/>
        <rFont val="Arial"/>
        <family val="2"/>
      </rPr>
      <t>Terrenos (Arrendamiento)</t>
    </r>
  </si>
  <si>
    <r>
      <rPr>
        <b/>
        <sz val="9"/>
        <rFont val="Arial"/>
        <family val="2"/>
      </rPr>
      <t xml:space="preserve">Edificios,   Locales   y   Residencias,   Parqueaderos,   Casilleros   Judiciales   y   Bancarios
</t>
    </r>
    <r>
      <rPr>
        <b/>
        <sz val="9"/>
        <rFont val="Arial"/>
        <family val="2"/>
      </rPr>
      <t>(Arrendamiento)</t>
    </r>
  </si>
  <si>
    <r>
      <rPr>
        <b/>
        <sz val="9"/>
        <rFont val="Arial"/>
        <family val="2"/>
      </rPr>
      <t>Mobiliario (Arrendamiento)</t>
    </r>
  </si>
  <si>
    <r>
      <rPr>
        <b/>
        <sz val="9"/>
        <rFont val="Arial"/>
        <family val="2"/>
      </rPr>
      <t>Maquinarias y Equipos (Arrendamiento)</t>
    </r>
  </si>
  <si>
    <r>
      <rPr>
        <b/>
        <sz val="9"/>
        <rFont val="Arial"/>
        <family val="2"/>
      </rPr>
      <t>Vehículos (Arrendamiento)</t>
    </r>
  </si>
  <si>
    <r>
      <rPr>
        <b/>
        <sz val="9"/>
        <rFont val="Arial"/>
        <family val="2"/>
      </rPr>
      <t>Herramientas (Arrendamiento)</t>
    </r>
  </si>
  <si>
    <r>
      <rPr>
        <b/>
        <sz val="9"/>
        <rFont val="Arial"/>
        <family val="2"/>
      </rPr>
      <t>Bienes Biológicos (Alquiler)</t>
    </r>
  </si>
  <si>
    <r>
      <rPr>
        <b/>
        <sz val="9"/>
        <rFont val="Arial"/>
        <family val="2"/>
      </rPr>
      <t>Indumentaria, Prendas de protección, Accesorios y Otros</t>
    </r>
  </si>
  <si>
    <r>
      <rPr>
        <b/>
        <sz val="9"/>
        <rFont val="Arial"/>
        <family val="2"/>
      </rPr>
      <t>Vehículos Terrestres (Arrendamiento)</t>
    </r>
  </si>
  <si>
    <r>
      <rPr>
        <b/>
        <sz val="9"/>
        <rFont val="Arial"/>
        <family val="2"/>
      </rPr>
      <t>Vehículos Marinos (Arrendamiento)</t>
    </r>
  </si>
  <si>
    <r>
      <rPr>
        <b/>
        <sz val="9"/>
        <rFont val="Arial"/>
        <family val="2"/>
      </rPr>
      <t>Vehículos Aéreos (Arrendamiento)</t>
    </r>
  </si>
  <si>
    <r>
      <rPr>
        <b/>
        <sz val="9"/>
        <rFont val="Arial"/>
        <family val="2"/>
      </rPr>
      <t>Otros Arrendamientos</t>
    </r>
  </si>
  <si>
    <r>
      <rPr>
        <b/>
        <sz val="9"/>
        <rFont val="Arial"/>
        <family val="2"/>
      </rPr>
      <t>Contratación de Estudios, Investigaciones y Servicios Técnicos Especializados.</t>
    </r>
  </si>
  <si>
    <r>
      <rPr>
        <b/>
        <sz val="9"/>
        <rFont val="Arial"/>
        <family val="2"/>
      </rPr>
      <t>Consultoría, Asesoría e Investigación Especializada</t>
    </r>
  </si>
  <si>
    <r>
      <rPr>
        <b/>
        <sz val="9"/>
        <rFont val="Arial"/>
        <family val="2"/>
      </rPr>
      <t>Servicio de Auditoría</t>
    </r>
  </si>
  <si>
    <r>
      <rPr>
        <b/>
        <sz val="9"/>
        <rFont val="Arial"/>
        <family val="2"/>
      </rPr>
      <t>Servicio de Capacitación</t>
    </r>
  </si>
  <si>
    <r>
      <rPr>
        <b/>
        <sz val="9"/>
        <rFont val="Arial"/>
        <family val="2"/>
      </rPr>
      <t>Fiscalización e Inspecciones Técnicas</t>
    </r>
  </si>
  <si>
    <r>
      <rPr>
        <b/>
        <sz val="9"/>
        <rFont val="Arial"/>
        <family val="2"/>
      </rPr>
      <t>Estudio y Diseño de Proyectos</t>
    </r>
  </si>
  <si>
    <r>
      <rPr>
        <b/>
        <sz val="9"/>
        <rFont val="Arial"/>
        <family val="2"/>
      </rPr>
      <t>Honorarios por Contratos Civiles de Servicios</t>
    </r>
  </si>
  <si>
    <r>
      <rPr>
        <b/>
        <sz val="9"/>
        <rFont val="Arial"/>
        <family val="2"/>
      </rPr>
      <t>Servicios Técnicos Especializados</t>
    </r>
  </si>
  <si>
    <r>
      <rPr>
        <b/>
        <sz val="9"/>
        <rFont val="Arial"/>
        <family val="2"/>
      </rPr>
      <t xml:space="preserve">Registro,  Inscripción  y  Otros  Gastos  Previos  a  la  Aceptación  para  Capacitación  en  el
</t>
    </r>
    <r>
      <rPr>
        <b/>
        <sz val="9"/>
        <rFont val="Arial"/>
        <family val="2"/>
      </rPr>
      <t>Exterior</t>
    </r>
  </si>
  <si>
    <r>
      <rPr>
        <b/>
        <sz val="9"/>
        <rFont val="Arial"/>
        <family val="2"/>
      </rPr>
      <t>Congresos, Seminarios y Convenciones</t>
    </r>
  </si>
  <si>
    <r>
      <rPr>
        <b/>
        <sz val="9"/>
        <rFont val="Arial"/>
        <family val="2"/>
      </rPr>
      <t>Capacitación a Servidores Públicos</t>
    </r>
  </si>
  <si>
    <r>
      <rPr>
        <b/>
        <sz val="9"/>
        <rFont val="Arial"/>
        <family val="2"/>
      </rPr>
      <t>Capacitación para la Ciudadanía en General</t>
    </r>
  </si>
  <si>
    <r>
      <rPr>
        <b/>
        <sz val="9"/>
        <rFont val="Arial"/>
        <family val="2"/>
      </rPr>
      <t>Gastos en Informática</t>
    </r>
  </si>
  <si>
    <r>
      <rPr>
        <b/>
        <sz val="9"/>
        <rFont val="Arial"/>
        <family val="2"/>
      </rPr>
      <t>Desarrollo, Actualización, Asistencia Técnica y Soporte de Sistemas Informáticos</t>
    </r>
  </si>
  <si>
    <r>
      <rPr>
        <b/>
        <sz val="9"/>
        <rFont val="Arial"/>
        <family val="2"/>
      </rPr>
      <t>Arrendamiento y Licencias de Uso de Paquetes Informáticos</t>
    </r>
  </si>
  <si>
    <r>
      <rPr>
        <b/>
        <sz val="9"/>
        <rFont val="Arial"/>
        <family val="2"/>
      </rPr>
      <t>Arrendamiento de Equipos Informáticos</t>
    </r>
  </si>
  <si>
    <r>
      <rPr>
        <b/>
        <sz val="9"/>
        <rFont val="Arial"/>
        <family val="2"/>
      </rPr>
      <t>Mantenimiento y Reparación de Equipos y Sistemas Informáticos</t>
    </r>
  </si>
  <si>
    <r>
      <rPr>
        <b/>
        <sz val="9"/>
        <rFont val="Arial"/>
        <family val="2"/>
      </rPr>
      <t>Bienes de Uso y Consumo Corriente</t>
    </r>
  </si>
  <si>
    <r>
      <rPr>
        <b/>
        <sz val="9"/>
        <rFont val="Arial"/>
        <family val="2"/>
      </rPr>
      <t>Alimentos y Bebidas</t>
    </r>
  </si>
  <si>
    <r>
      <rPr>
        <b/>
        <sz val="9"/>
        <rFont val="Arial"/>
        <family val="2"/>
      </rPr>
      <t xml:space="preserve">Vestuario,  Lencería,  Prendas  de  Protección;  y,  Accesorios  para  Uniformes  Militares  y
</t>
    </r>
    <r>
      <rPr>
        <b/>
        <sz val="9"/>
        <rFont val="Arial"/>
        <family val="2"/>
      </rPr>
      <t>Policiales; y, Carpas</t>
    </r>
  </si>
  <si>
    <r>
      <rPr>
        <b/>
        <sz val="9"/>
        <rFont val="Arial"/>
        <family val="2"/>
      </rPr>
      <t>Combustibles y Lubricantes</t>
    </r>
  </si>
  <si>
    <r>
      <rPr>
        <b/>
        <sz val="9"/>
        <rFont val="Arial"/>
        <family val="2"/>
      </rPr>
      <t>Materiales de Oficina</t>
    </r>
  </si>
  <si>
    <r>
      <rPr>
        <b/>
        <sz val="9"/>
        <rFont val="Arial"/>
        <family val="2"/>
      </rPr>
      <t>Materiales de Aseo</t>
    </r>
  </si>
  <si>
    <r>
      <rPr>
        <b/>
        <sz val="9"/>
        <rFont val="Arial"/>
        <family val="2"/>
      </rPr>
      <t>Herramientas y Equipos Menores</t>
    </r>
  </si>
  <si>
    <r>
      <rPr>
        <b/>
        <sz val="9"/>
        <rFont val="Arial"/>
        <family val="2"/>
      </rPr>
      <t>Materiales de Impresión, Fotografía, Reproducción y Publicaciones</t>
    </r>
  </si>
  <si>
    <r>
      <rPr>
        <b/>
        <sz val="9"/>
        <rFont val="Arial"/>
        <family val="2"/>
      </rPr>
      <t>Instrumental Médico Quirúrgico</t>
    </r>
  </si>
  <si>
    <r>
      <rPr>
        <b/>
        <sz val="9"/>
        <rFont val="Arial"/>
        <family val="2"/>
      </rPr>
      <t>Medicamentos</t>
    </r>
  </si>
  <si>
    <r>
      <rPr>
        <b/>
        <sz val="9"/>
        <rFont val="Arial"/>
        <family val="2"/>
      </rPr>
      <t>Dispositivos Médicos para Laboratorio Clínico y Patología</t>
    </r>
  </si>
  <si>
    <r>
      <rPr>
        <b/>
        <sz val="9"/>
        <rFont val="Arial"/>
        <family val="2"/>
      </rPr>
      <t xml:space="preserve">Insumos,    Materiales    y   Suministros    para    la    Construcción,    Electricidad,    Plomería,
</t>
    </r>
    <r>
      <rPr>
        <b/>
        <sz val="9"/>
        <rFont val="Arial"/>
        <family val="2"/>
      </rPr>
      <t>Carpintería, Señalización Vial, Navegación y Contra Incendios</t>
    </r>
  </si>
  <si>
    <r>
      <rPr>
        <b/>
        <sz val="9"/>
        <rFont val="Arial"/>
        <family val="2"/>
      </rPr>
      <t>Materiales Didácticos</t>
    </r>
  </si>
  <si>
    <r>
      <rPr>
        <b/>
        <sz val="9"/>
        <rFont val="Arial"/>
        <family val="2"/>
      </rPr>
      <t>Repuestos y Accesorios</t>
    </r>
  </si>
  <si>
    <r>
      <rPr>
        <b/>
        <sz val="9"/>
        <rFont val="Arial"/>
        <family val="2"/>
      </rPr>
      <t>Suministros para Actividades Agropecuarias, Pesca y Caza</t>
    </r>
  </si>
  <si>
    <r>
      <rPr>
        <b/>
        <sz val="9"/>
        <rFont val="Arial"/>
        <family val="2"/>
      </rPr>
      <t>Acuñación de Monedas</t>
    </r>
  </si>
  <si>
    <r>
      <rPr>
        <b/>
        <sz val="9"/>
        <rFont val="Arial"/>
        <family val="2"/>
      </rPr>
      <t>Derivados de Hidrocarburos para la Comercialización Interna</t>
    </r>
  </si>
  <si>
    <r>
      <rPr>
        <b/>
        <sz val="9"/>
        <rFont val="Arial"/>
        <family val="2"/>
      </rPr>
      <t>Productos Agrícolas</t>
    </r>
  </si>
  <si>
    <r>
      <rPr>
        <b/>
        <sz val="9"/>
        <rFont val="Arial"/>
        <family val="2"/>
      </rPr>
      <t xml:space="preserve">Gastos    para    Procesos    de    Deportación    de    Migrantes    Ecuatorianos    y   Migrantes
</t>
    </r>
    <r>
      <rPr>
        <b/>
        <sz val="9"/>
        <rFont val="Arial"/>
        <family val="2"/>
      </rPr>
      <t>Ecuatorianos en Estado de Vulnerabilidad</t>
    </r>
  </si>
  <si>
    <r>
      <rPr>
        <b/>
        <sz val="9"/>
        <rFont val="Arial"/>
        <family val="2"/>
      </rPr>
      <t>Adquisición de Accesorios e Insumos Químicos y Orgánicos</t>
    </r>
  </si>
  <si>
    <r>
      <rPr>
        <b/>
        <sz val="9"/>
        <rFont val="Arial"/>
        <family val="2"/>
      </rPr>
      <t>Menaje de Cocina, de Hogar y Accesorios Descartables</t>
    </r>
  </si>
  <si>
    <r>
      <rPr>
        <b/>
        <sz val="9"/>
        <rFont val="Arial"/>
        <family val="2"/>
      </rPr>
      <t>Gastos para Situaciones de Emergencia</t>
    </r>
  </si>
  <si>
    <r>
      <rPr>
        <b/>
        <sz val="9"/>
        <rFont val="Arial"/>
        <family val="2"/>
      </rPr>
      <t>Condecoraciones</t>
    </r>
  </si>
  <si>
    <r>
      <rPr>
        <b/>
        <sz val="9"/>
        <rFont val="Arial"/>
        <family val="2"/>
      </rPr>
      <t xml:space="preserve">Alimentos,   Medicinas,   Productos   Farmacéuticos,   Dispositivos   Médicos,   de   Aseo   y
</t>
    </r>
    <r>
      <rPr>
        <b/>
        <sz val="9"/>
        <rFont val="Arial"/>
        <family val="2"/>
      </rPr>
      <t>Accesorios para Sanidad Agropecuaria</t>
    </r>
  </si>
  <si>
    <r>
      <rPr>
        <b/>
        <sz val="9"/>
        <rFont val="Arial"/>
        <family val="2"/>
      </rPr>
      <t xml:space="preserve">Insumos,  Bienes  y  Materiales  para  la  Producción  de  Programas  de  Radio  y  Televisión,
</t>
    </r>
    <r>
      <rPr>
        <b/>
        <sz val="9"/>
        <rFont val="Arial"/>
        <family val="2"/>
      </rPr>
      <t>Eventos Culturales, Artísticos; y, Entretenimiento en General</t>
    </r>
  </si>
  <si>
    <r>
      <rPr>
        <b/>
        <sz val="9"/>
        <rFont val="Arial"/>
        <family val="2"/>
      </rPr>
      <t>Insumos y Accesorios para Compensar Discapacidades</t>
    </r>
  </si>
  <si>
    <r>
      <rPr>
        <b/>
        <sz val="9"/>
        <rFont val="Arial"/>
        <family val="2"/>
      </rPr>
      <t>Dispositivos Médicos de Uso General</t>
    </r>
  </si>
  <si>
    <r>
      <rPr>
        <b/>
        <sz val="9"/>
        <rFont val="Arial"/>
        <family val="2"/>
      </rPr>
      <t>Uniformes Deportivos</t>
    </r>
  </si>
  <si>
    <r>
      <rPr>
        <b/>
        <sz val="9"/>
        <rFont val="Arial"/>
        <family val="2"/>
      </rPr>
      <t>Materiales de Peluquería</t>
    </r>
  </si>
  <si>
    <r>
      <rPr>
        <b/>
        <sz val="9"/>
        <rFont val="Arial"/>
        <family val="2"/>
      </rPr>
      <t>Insumos, Materiales, Suministros y Bienes para Investigación</t>
    </r>
  </si>
  <si>
    <r>
      <rPr>
        <b/>
        <sz val="9"/>
        <rFont val="Arial"/>
        <family val="2"/>
      </rPr>
      <t>Dispositivos Médicos para Odontología e Imagen</t>
    </r>
  </si>
  <si>
    <r>
      <rPr>
        <b/>
        <sz val="9"/>
        <rFont val="Arial"/>
        <family val="2"/>
      </rPr>
      <t xml:space="preserve">Gastos en Procesos de Deportación de Inmigrantes; Control Migratorio y de Residencia en
</t>
    </r>
    <r>
      <rPr>
        <b/>
        <sz val="9"/>
        <rFont val="Arial"/>
        <family val="2"/>
      </rPr>
      <t>la provincia de Galápagos</t>
    </r>
  </si>
  <si>
    <r>
      <rPr>
        <b/>
        <sz val="9"/>
        <rFont val="Arial"/>
        <family val="2"/>
      </rPr>
      <t>Dispositivos Médicos para Odontología</t>
    </r>
  </si>
  <si>
    <r>
      <rPr>
        <b/>
        <sz val="9"/>
        <rFont val="Arial"/>
        <family val="2"/>
      </rPr>
      <t>Dispositivos Médicos para Imagen</t>
    </r>
  </si>
  <si>
    <r>
      <rPr>
        <b/>
        <sz val="9"/>
        <rFont val="Arial"/>
        <family val="2"/>
      </rPr>
      <t>Prótesis, Endoprótesis e Implantes Corporales</t>
    </r>
  </si>
  <si>
    <r>
      <rPr>
        <b/>
        <sz val="9"/>
        <rFont val="Arial"/>
        <family val="2"/>
      </rPr>
      <t xml:space="preserve">Compra de Medicamentos y Dispositivos de Uso Inmediato para la Prestación de Servicios
</t>
    </r>
    <r>
      <rPr>
        <b/>
        <sz val="9"/>
        <rFont val="Arial"/>
        <family val="2"/>
      </rPr>
      <t>de Salud</t>
    </r>
  </si>
  <si>
    <r>
      <rPr>
        <b/>
        <sz val="9"/>
        <rFont val="Arial"/>
        <family val="2"/>
      </rPr>
      <t xml:space="preserve">Muestras   de   Productos   para   Ferias,   Exposiciones   y   Negociaciones   Nacionales   e
</t>
    </r>
    <r>
      <rPr>
        <b/>
        <sz val="9"/>
        <rFont val="Arial"/>
        <family val="2"/>
      </rPr>
      <t>Internacionales</t>
    </r>
  </si>
  <si>
    <r>
      <rPr>
        <b/>
        <sz val="9"/>
        <rFont val="Arial"/>
        <family val="2"/>
      </rPr>
      <t>Combustibles, Lubricantes y Aditivos en General para Vehículos Terrestres</t>
    </r>
  </si>
  <si>
    <r>
      <rPr>
        <b/>
        <sz val="9"/>
        <rFont val="Arial"/>
        <family val="2"/>
      </rPr>
      <t>Combustibles, Lubricantes y Aditivos en General para Vehículos Marinos</t>
    </r>
  </si>
  <si>
    <r>
      <rPr>
        <b/>
        <sz val="9"/>
        <rFont val="Arial"/>
        <family val="2"/>
      </rPr>
      <t>Combustibles, Lubricantes y Aditivos en General para Vehículos Aéreos</t>
    </r>
  </si>
  <si>
    <r>
      <rPr>
        <b/>
        <sz val="9"/>
        <rFont val="Arial"/>
        <family val="2"/>
      </rPr>
      <t xml:space="preserve">Combustibles,  Lubricantes  y  Aditivos  en  General  para  Maquinarias,  Plantas  Eléctricas,
</t>
    </r>
    <r>
      <rPr>
        <b/>
        <sz val="9"/>
        <rFont val="Arial"/>
        <family val="2"/>
      </rPr>
      <t>Equipos y otros; incluye consumo de gas</t>
    </r>
  </si>
  <si>
    <r>
      <rPr>
        <b/>
        <sz val="9"/>
        <rFont val="Arial"/>
        <family val="2"/>
      </rPr>
      <t>Repuestos y Accesorios para Vehículos Terrestres</t>
    </r>
  </si>
  <si>
    <r>
      <rPr>
        <b/>
        <sz val="9"/>
        <rFont val="Arial"/>
        <family val="2"/>
      </rPr>
      <t>Repuestos y Accesorios para Vehículos Marinos</t>
    </r>
  </si>
  <si>
    <r>
      <rPr>
        <b/>
        <sz val="9"/>
        <rFont val="Arial"/>
        <family val="2"/>
      </rPr>
      <t>Repuestos y Accesorios para Vehículos Aéreos</t>
    </r>
  </si>
  <si>
    <r>
      <rPr>
        <b/>
        <sz val="9"/>
        <rFont val="Arial"/>
        <family val="2"/>
      </rPr>
      <t>Repuestos y Accesorios para Maquinarias, Plantas Eléctricas, Equipos y Otros</t>
    </r>
  </si>
  <si>
    <r>
      <rPr>
        <b/>
        <sz val="9"/>
        <rFont val="Arial"/>
        <family val="2"/>
      </rPr>
      <t>Productos Homeopáticos</t>
    </r>
  </si>
  <si>
    <r>
      <rPr>
        <b/>
        <sz val="9"/>
        <rFont val="Arial"/>
        <family val="2"/>
      </rPr>
      <t>Insumos para Medicina Alternativa</t>
    </r>
  </si>
  <si>
    <r>
      <rPr>
        <b/>
        <sz val="9"/>
        <rFont val="Arial"/>
        <family val="2"/>
      </rPr>
      <t>Otros de Uso y Consumo Corriente</t>
    </r>
  </si>
  <si>
    <r>
      <rPr>
        <b/>
        <sz val="9"/>
        <rFont val="Arial"/>
        <family val="2"/>
      </rPr>
      <t>Crédito por Impuesto al Valor Agregado</t>
    </r>
  </si>
  <si>
    <r>
      <rPr>
        <b/>
        <sz val="9"/>
        <rFont val="Arial"/>
        <family val="2"/>
      </rPr>
      <t>Crédito Fiscal por Compras</t>
    </r>
  </si>
  <si>
    <r>
      <rPr>
        <b/>
        <sz val="9"/>
        <rFont val="Arial"/>
        <family val="2"/>
      </rPr>
      <t>Pertrechos para la Defensa y Seguridad Pública</t>
    </r>
  </si>
  <si>
    <r>
      <rPr>
        <b/>
        <sz val="9"/>
        <rFont val="Arial"/>
        <family val="2"/>
      </rPr>
      <t>Logística</t>
    </r>
  </si>
  <si>
    <r>
      <rPr>
        <b/>
        <sz val="9"/>
        <rFont val="Arial"/>
        <family val="2"/>
      </rPr>
      <t>Suministros para la Defensa y Seguridad Pública</t>
    </r>
  </si>
  <si>
    <r>
      <rPr>
        <b/>
        <sz val="9"/>
        <rFont val="Arial"/>
        <family val="2"/>
      </rPr>
      <t>Bienes Muebles no Depreciables</t>
    </r>
  </si>
  <si>
    <r>
      <rPr>
        <b/>
        <sz val="9"/>
        <rFont val="Arial"/>
        <family val="2"/>
      </rPr>
      <t>Mobiliario (No Depreciables)</t>
    </r>
  </si>
  <si>
    <r>
      <rPr>
        <b/>
        <sz val="9"/>
        <rFont val="Arial"/>
        <family val="2"/>
      </rPr>
      <t>Maquinarias y Equipos (No Depreciables)</t>
    </r>
  </si>
  <si>
    <r>
      <rPr>
        <b/>
        <sz val="9"/>
        <rFont val="Arial"/>
        <family val="2"/>
      </rPr>
      <t>Herramientas (No Depreciables)</t>
    </r>
  </si>
  <si>
    <r>
      <rPr>
        <b/>
        <sz val="9"/>
        <rFont val="Arial"/>
        <family val="2"/>
      </rPr>
      <t>Equipos, Sistemas y Paquetes Informáticos</t>
    </r>
  </si>
  <si>
    <r>
      <rPr>
        <b/>
        <sz val="9"/>
        <rFont val="Arial"/>
        <family val="2"/>
      </rPr>
      <t>Bienes Artísticos, Culturales, Bienes Deportivos y Símbolos Patrios</t>
    </r>
  </si>
  <si>
    <r>
      <rPr>
        <b/>
        <sz val="9"/>
        <rFont val="Arial"/>
        <family val="2"/>
      </rPr>
      <t>Partes y Repuestos</t>
    </r>
  </si>
  <si>
    <r>
      <rPr>
        <b/>
        <sz val="9"/>
        <rFont val="Arial"/>
        <family val="2"/>
      </rPr>
      <t>Bienes Biológicos no Depreciables</t>
    </r>
  </si>
  <si>
    <r>
      <rPr>
        <b/>
        <sz val="9"/>
        <rFont val="Arial"/>
        <family val="2"/>
      </rPr>
      <t>Semovientes</t>
    </r>
  </si>
  <si>
    <r>
      <rPr>
        <b/>
        <sz val="9"/>
        <rFont val="Arial"/>
        <family val="2"/>
      </rPr>
      <t>Acuáticos</t>
    </r>
  </si>
  <si>
    <r>
      <rPr>
        <b/>
        <sz val="9"/>
        <rFont val="Arial"/>
        <family val="2"/>
      </rPr>
      <t>Plantas</t>
    </r>
  </si>
  <si>
    <r>
      <rPr>
        <b/>
        <sz val="9"/>
        <rFont val="Arial"/>
        <family val="2"/>
      </rPr>
      <t>Fondos de Reposición</t>
    </r>
  </si>
  <si>
    <r>
      <rPr>
        <b/>
        <sz val="9"/>
        <rFont val="Arial"/>
        <family val="2"/>
      </rPr>
      <t>Fondos de Reposición Cajas Chicas Institucionales</t>
    </r>
  </si>
  <si>
    <r>
      <rPr>
        <b/>
        <sz val="9"/>
        <rFont val="Arial"/>
        <family val="2"/>
      </rPr>
      <t>Fondos Rotativos Institucionales</t>
    </r>
  </si>
  <si>
    <r>
      <rPr>
        <b/>
        <sz val="9"/>
        <rFont val="Arial"/>
        <family val="2"/>
      </rPr>
      <t>Asignación a Distribuir para Bienes y Servicios de Consumo</t>
    </r>
  </si>
  <si>
    <r>
      <rPr>
        <b/>
        <sz val="9"/>
        <rFont val="Arial"/>
        <family val="2"/>
      </rPr>
      <t>GASTOS FINANCIEROS</t>
    </r>
  </si>
  <si>
    <r>
      <rPr>
        <b/>
        <sz val="9"/>
        <rFont val="Arial"/>
        <family val="2"/>
      </rPr>
      <t>Títulos - Valores en Circulación</t>
    </r>
  </si>
  <si>
    <r>
      <rPr>
        <b/>
        <sz val="9"/>
        <rFont val="Arial"/>
        <family val="2"/>
      </rPr>
      <t>Intereses en Certificados del Tesoro</t>
    </r>
  </si>
  <si>
    <r>
      <rPr>
        <b/>
        <sz val="9"/>
        <rFont val="Arial"/>
        <family val="2"/>
      </rPr>
      <t>Intereses por Bonos del Estado colocados en el Mercado Nacional</t>
    </r>
  </si>
  <si>
    <r>
      <rPr>
        <b/>
        <sz val="9"/>
        <rFont val="Arial"/>
        <family val="2"/>
      </rPr>
      <t>Intereses por Bonos del Estado colocados en el Mercado Internacional</t>
    </r>
  </si>
  <si>
    <r>
      <rPr>
        <b/>
        <sz val="9"/>
        <rFont val="Arial"/>
        <family val="2"/>
      </rPr>
      <t>Descuentos, Comisiones y Otros Cargos en Títulos - Valores</t>
    </r>
  </si>
  <si>
    <r>
      <rPr>
        <b/>
        <sz val="9"/>
        <rFont val="Arial"/>
        <family val="2"/>
      </rPr>
      <t>Intereses Otros Títulos - Valores</t>
    </r>
  </si>
  <si>
    <r>
      <rPr>
        <b/>
        <sz val="9"/>
        <rFont val="Arial"/>
        <family val="2"/>
      </rPr>
      <t>Intereses y Otros Cargos de la Deuda Pública Interna</t>
    </r>
  </si>
  <si>
    <r>
      <rPr>
        <b/>
        <sz val="9"/>
        <rFont val="Arial"/>
        <family val="2"/>
      </rPr>
      <t>Sector Público Financiero</t>
    </r>
  </si>
  <si>
    <r>
      <rPr>
        <b/>
        <sz val="9"/>
        <rFont val="Arial"/>
        <family val="2"/>
      </rPr>
      <t>Sector Público No Financiero</t>
    </r>
  </si>
  <si>
    <r>
      <rPr>
        <b/>
        <sz val="9"/>
        <rFont val="Arial"/>
        <family val="2"/>
      </rPr>
      <t>Sector Privado Financiero</t>
    </r>
  </si>
  <si>
    <r>
      <rPr>
        <b/>
        <sz val="9"/>
        <rFont val="Arial"/>
        <family val="2"/>
      </rPr>
      <t>Sector Privado No Financiero</t>
    </r>
  </si>
  <si>
    <r>
      <rPr>
        <b/>
        <sz val="9"/>
        <rFont val="Arial"/>
        <family val="2"/>
      </rPr>
      <t>Seguridad Social</t>
    </r>
  </si>
  <si>
    <r>
      <rPr>
        <b/>
        <sz val="9"/>
        <rFont val="Arial"/>
        <family val="2"/>
      </rPr>
      <t>Comisiones y Otros Cargos</t>
    </r>
  </si>
  <si>
    <r>
      <rPr>
        <b/>
        <sz val="9"/>
        <rFont val="Arial"/>
        <family val="2"/>
      </rPr>
      <t>Intereses y Otros Cargos de la Deuda Pública Externa</t>
    </r>
  </si>
  <si>
    <r>
      <rPr>
        <b/>
        <sz val="9"/>
        <rFont val="Arial"/>
        <family val="2"/>
      </rPr>
      <t>A Organismos Multilaterales</t>
    </r>
  </si>
  <si>
    <r>
      <rPr>
        <b/>
        <sz val="9"/>
        <rFont val="Arial"/>
        <family val="2"/>
      </rPr>
      <t>A Gobiernos y Organismos Gubernamentales</t>
    </r>
  </si>
  <si>
    <r>
      <rPr>
        <b/>
        <sz val="9"/>
        <rFont val="Arial"/>
        <family val="2"/>
      </rPr>
      <t>Al Sector Privado Financiero</t>
    </r>
  </si>
  <si>
    <r>
      <rPr>
        <b/>
        <sz val="9"/>
        <rFont val="Arial"/>
        <family val="2"/>
      </rPr>
      <t>Al Sector Privado No Financiero</t>
    </r>
  </si>
  <si>
    <r>
      <rPr>
        <b/>
        <sz val="9"/>
        <rFont val="Arial"/>
        <family val="2"/>
      </rPr>
      <t xml:space="preserve">Costos Financieros por la Venta Anticipada de Petróleo y por Convenios con Entidades del
</t>
    </r>
    <r>
      <rPr>
        <b/>
        <sz val="9"/>
        <rFont val="Arial"/>
        <family val="2"/>
      </rPr>
      <t>Sector Público no Financiero</t>
    </r>
  </si>
  <si>
    <r>
      <rPr>
        <b/>
        <sz val="9"/>
        <rFont val="Arial"/>
        <family val="2"/>
      </rPr>
      <t>Costos Financieros por Venta Anticipada de Petróleo</t>
    </r>
  </si>
  <si>
    <r>
      <rPr>
        <b/>
        <sz val="9"/>
        <rFont val="Arial"/>
        <family val="2"/>
      </rPr>
      <t>Costos Financieros por Convenios de Cooperación Interinstitucional</t>
    </r>
  </si>
  <si>
    <r>
      <rPr>
        <b/>
        <sz val="9"/>
        <rFont val="Arial"/>
        <family val="2"/>
      </rPr>
      <t>Asignación a Distribuir para Gastos Financieros</t>
    </r>
  </si>
  <si>
    <r>
      <rPr>
        <b/>
        <sz val="9"/>
        <rFont val="Arial"/>
        <family val="2"/>
      </rPr>
      <t>OTROS GASTOS CORRIENTES</t>
    </r>
  </si>
  <si>
    <r>
      <rPr>
        <b/>
        <sz val="9"/>
        <rFont val="Arial"/>
        <family val="2"/>
      </rPr>
      <t>Impuestos, Tasas y Contribuciones</t>
    </r>
  </si>
  <si>
    <r>
      <rPr>
        <b/>
        <sz val="9"/>
        <rFont val="Arial"/>
        <family val="2"/>
      </rPr>
      <t>Impuesto al Valor Agregado</t>
    </r>
  </si>
  <si>
    <r>
      <rPr>
        <b/>
        <sz val="9"/>
        <rFont val="Arial"/>
        <family val="2"/>
      </rPr>
      <t>Tasas Generales, Impuestos, Contribuciones, Permisos, Licencias y Patentes.</t>
    </r>
  </si>
  <si>
    <r>
      <rPr>
        <b/>
        <sz val="9"/>
        <rFont val="Arial"/>
        <family val="2"/>
      </rPr>
      <t>Tasas Portuarias y Aeroportuarias</t>
    </r>
  </si>
  <si>
    <r>
      <rPr>
        <b/>
        <sz val="9"/>
        <rFont val="Arial"/>
        <family val="2"/>
      </rPr>
      <t>Contribuciones Especiales y de Mejora</t>
    </r>
  </si>
  <si>
    <r>
      <rPr>
        <b/>
        <sz val="9"/>
        <rFont val="Arial"/>
        <family val="2"/>
      </rPr>
      <t>Otros Impuestos,Tasas y Contribuciones</t>
    </r>
  </si>
  <si>
    <r>
      <rPr>
        <b/>
        <sz val="9"/>
        <rFont val="Arial"/>
        <family val="2"/>
      </rPr>
      <t>Seguros, Costos Financieros y Otros Gastos</t>
    </r>
  </si>
  <si>
    <r>
      <rPr>
        <b/>
        <sz val="9"/>
        <rFont val="Arial"/>
        <family val="2"/>
      </rPr>
      <t>Seguros</t>
    </r>
  </si>
  <si>
    <r>
      <rPr>
        <b/>
        <sz val="9"/>
        <rFont val="Arial"/>
        <family val="2"/>
      </rPr>
      <t>Seguros de Desgravamen y de Saldos</t>
    </r>
  </si>
  <si>
    <r>
      <rPr>
        <b/>
        <sz val="9"/>
        <rFont val="Arial"/>
        <family val="2"/>
      </rPr>
      <t>Comisiones Bancarias</t>
    </r>
  </si>
  <si>
    <r>
      <rPr>
        <b/>
        <sz val="9"/>
        <rFont val="Arial"/>
        <family val="2"/>
      </rPr>
      <t>Reajustes de Inversiones</t>
    </r>
  </si>
  <si>
    <r>
      <rPr>
        <b/>
        <sz val="9"/>
        <rFont val="Arial"/>
        <family val="2"/>
      </rPr>
      <t>Diferencial Cambiario</t>
    </r>
  </si>
  <si>
    <r>
      <rPr>
        <b/>
        <sz val="9"/>
        <rFont val="Arial"/>
        <family val="2"/>
      </rPr>
      <t xml:space="preserve">Costas    Judiciales,    Trámites    Notariales,    Legalización    de    Documentos    y   Arreglos
</t>
    </r>
    <r>
      <rPr>
        <b/>
        <sz val="9"/>
        <rFont val="Arial"/>
        <family val="2"/>
      </rPr>
      <t>Extrajudiciales</t>
    </r>
  </si>
  <si>
    <r>
      <rPr>
        <b/>
        <sz val="9"/>
        <rFont val="Arial"/>
        <family val="2"/>
      </rPr>
      <t>Comisiones y Participaciones por Denuncias</t>
    </r>
  </si>
  <si>
    <r>
      <rPr>
        <b/>
        <sz val="9"/>
        <rFont val="Arial"/>
        <family val="2"/>
      </rPr>
      <t>Prima de Riesgo de Instituciones Financieras</t>
    </r>
  </si>
  <si>
    <r>
      <rPr>
        <b/>
        <sz val="9"/>
        <rFont val="Arial"/>
        <family val="2"/>
      </rPr>
      <t>Devolución de Garantías</t>
    </r>
  </si>
  <si>
    <r>
      <rPr>
        <b/>
        <sz val="9"/>
        <rFont val="Arial"/>
        <family val="2"/>
      </rPr>
      <t>Devolución de Fianzas</t>
    </r>
  </si>
  <si>
    <r>
      <rPr>
        <b/>
        <sz val="9"/>
        <rFont val="Arial"/>
        <family val="2"/>
      </rPr>
      <t>Indemnizaciones por Sentencias Judiciales</t>
    </r>
  </si>
  <si>
    <r>
      <rPr>
        <b/>
        <sz val="9"/>
        <rFont val="Arial"/>
        <family val="2"/>
      </rPr>
      <t>Obligaciones con el IESS por Responsabilidad Patronal</t>
    </r>
  </si>
  <si>
    <r>
      <rPr>
        <b/>
        <sz val="9"/>
        <rFont val="Arial"/>
        <family val="2"/>
      </rPr>
      <t>Obligaciones por Coactivas Interpuestas por el IESS</t>
    </r>
  </si>
  <si>
    <r>
      <rPr>
        <b/>
        <sz val="9"/>
        <rFont val="Arial"/>
        <family val="2"/>
      </rPr>
      <t>Intereses por Mora Patronal al IESS</t>
    </r>
  </si>
  <si>
    <r>
      <rPr>
        <b/>
        <sz val="9"/>
        <rFont val="Arial"/>
        <family val="2"/>
      </rPr>
      <t>Devolución de Multas</t>
    </r>
  </si>
  <si>
    <r>
      <rPr>
        <b/>
        <sz val="9"/>
        <rFont val="Arial"/>
        <family val="2"/>
      </rPr>
      <t>Otros Gastos Financieros</t>
    </r>
  </si>
  <si>
    <r>
      <rPr>
        <b/>
        <sz val="9"/>
        <rFont val="Arial"/>
        <family val="2"/>
      </rPr>
      <t>Dietas</t>
    </r>
  </si>
  <si>
    <r>
      <rPr>
        <b/>
        <sz val="9"/>
        <rFont val="Arial"/>
        <family val="2"/>
      </rPr>
      <t>Asignación a Distribuir para Otros Gastos Corrientes</t>
    </r>
  </si>
  <si>
    <r>
      <rPr>
        <b/>
        <sz val="9"/>
        <rFont val="Arial"/>
        <family val="2"/>
      </rPr>
      <t>TRANSFERENCIAS Y DONACIONES CORRIENTES</t>
    </r>
  </si>
  <si>
    <r>
      <rPr>
        <b/>
        <sz val="9"/>
        <rFont val="Arial"/>
        <family val="2"/>
      </rPr>
      <t>Transferencias Corrientes al Sector Público</t>
    </r>
  </si>
  <si>
    <r>
      <rPr>
        <b/>
        <sz val="9"/>
        <rFont val="Arial"/>
        <family val="2"/>
      </rPr>
      <t>A Entidades del Presupuesto General del Estado</t>
    </r>
  </si>
  <si>
    <r>
      <rPr>
        <b/>
        <sz val="9"/>
        <rFont val="Arial"/>
        <family val="2"/>
      </rPr>
      <t>A Entidades Descentralizadas y Autónomas</t>
    </r>
  </si>
  <si>
    <r>
      <rPr>
        <b/>
        <sz val="9"/>
        <rFont val="Arial"/>
        <family val="2"/>
      </rPr>
      <t>A Empresas Públicas</t>
    </r>
  </si>
  <si>
    <r>
      <rPr>
        <b/>
        <sz val="9"/>
        <rFont val="Arial"/>
        <family val="2"/>
      </rPr>
      <t>A Gobiernos Autónomos Descentralizados</t>
    </r>
  </si>
  <si>
    <r>
      <rPr>
        <b/>
        <sz val="9"/>
        <rFont val="Arial"/>
        <family val="2"/>
      </rPr>
      <t>A la Seguridad Social</t>
    </r>
  </si>
  <si>
    <r>
      <rPr>
        <b/>
        <sz val="9"/>
        <rFont val="Arial"/>
        <family val="2"/>
      </rPr>
      <t>A Entidades Financieras Públicas</t>
    </r>
  </si>
  <si>
    <r>
      <rPr>
        <b/>
        <sz val="9"/>
        <rFont val="Arial"/>
        <family val="2"/>
      </rPr>
      <t>A Cuentas o Fondos Especiales</t>
    </r>
  </si>
  <si>
    <r>
      <rPr>
        <b/>
        <sz val="9"/>
        <rFont val="Arial"/>
        <family val="2"/>
      </rPr>
      <t>A Fondos de Uso Reservado</t>
    </r>
  </si>
  <si>
    <r>
      <rPr>
        <b/>
        <sz val="9"/>
        <rFont val="Arial"/>
        <family val="2"/>
      </rPr>
      <t>Al Fondo de Contingencias</t>
    </r>
  </si>
  <si>
    <r>
      <rPr>
        <b/>
        <sz val="9"/>
        <rFont val="Arial"/>
        <family val="2"/>
      </rPr>
      <t>A la Cuenta de Financiamiento de Derivados Defictarios</t>
    </r>
  </si>
  <si>
    <r>
      <rPr>
        <b/>
        <sz val="9"/>
        <rFont val="Arial"/>
        <family val="2"/>
      </rPr>
      <t>Donaciones Corrientes al Sector Privado Interno</t>
    </r>
  </si>
  <si>
    <r>
      <rPr>
        <b/>
        <sz val="9"/>
        <rFont val="Arial"/>
        <family val="2"/>
      </rPr>
      <t>Al Sector Privado no Financiero</t>
    </r>
  </si>
  <si>
    <r>
      <rPr>
        <b/>
        <sz val="9"/>
        <rFont val="Arial"/>
        <family val="2"/>
      </rPr>
      <t>Indemnizaciones por Afectaciones a los Derechos Humanos</t>
    </r>
  </si>
  <si>
    <r>
      <rPr>
        <b/>
        <sz val="9"/>
        <rFont val="Arial"/>
        <family val="2"/>
      </rPr>
      <t xml:space="preserve">Aporte  a  favor  de  los  Alumnos  Maestros  de  los  Institutos  Pedagógicos  Hispanos  y
</t>
    </r>
    <r>
      <rPr>
        <b/>
        <sz val="9"/>
        <rFont val="Arial"/>
        <family val="2"/>
      </rPr>
      <t>Bilingües</t>
    </r>
  </si>
  <si>
    <r>
      <rPr>
        <b/>
        <sz val="9"/>
        <rFont val="Arial"/>
        <family val="2"/>
      </rPr>
      <t>Aporte a favor de cada Pasante que acceda a la Formación en Prácticas Laborales</t>
    </r>
  </si>
  <si>
    <r>
      <rPr>
        <b/>
        <sz val="9"/>
        <rFont val="Arial"/>
        <family val="2"/>
      </rPr>
      <t>Becas y Ayudas Económicas</t>
    </r>
  </si>
  <si>
    <r>
      <rPr>
        <b/>
        <sz val="9"/>
        <rFont val="Arial"/>
        <family val="2"/>
      </rPr>
      <t>A Jubilados Patronales</t>
    </r>
  </si>
  <si>
    <r>
      <rPr>
        <b/>
        <sz val="9"/>
        <rFont val="Arial"/>
        <family val="2"/>
      </rPr>
      <t>Pensiones a Héroes y Heroínas Nacionales</t>
    </r>
  </si>
  <si>
    <r>
      <rPr>
        <b/>
        <sz val="9"/>
        <rFont val="Arial"/>
        <family val="2"/>
      </rPr>
      <t>Donaciones Corrientes al Exterior</t>
    </r>
  </si>
  <si>
    <r>
      <rPr>
        <b/>
        <sz val="9"/>
        <rFont val="Arial"/>
        <family val="2"/>
      </rPr>
      <t>Aportes y Participaciones al Sector Público</t>
    </r>
  </si>
  <si>
    <r>
      <rPr>
        <b/>
        <sz val="9"/>
        <rFont val="Arial"/>
        <family val="2"/>
      </rPr>
      <t>Por Exportación de Hidrocarburos y Derivados</t>
    </r>
  </si>
  <si>
    <r>
      <rPr>
        <b/>
        <sz val="9"/>
        <rFont val="Arial"/>
        <family val="2"/>
      </rPr>
      <t>Por Impuestos y Exportaciones de Crudo para Universidades y Escuelas Politécnicas.</t>
    </r>
  </si>
  <si>
    <r>
      <rPr>
        <b/>
        <sz val="9"/>
        <rFont val="Arial"/>
        <family val="2"/>
      </rPr>
      <t>Para Empresas Públicas</t>
    </r>
  </si>
  <si>
    <r>
      <rPr>
        <b/>
        <sz val="9"/>
        <rFont val="Arial"/>
        <family val="2"/>
      </rPr>
      <t>Por Planillas de Telecomunicaciones</t>
    </r>
  </si>
  <si>
    <r>
      <rPr>
        <b/>
        <sz val="9"/>
        <rFont val="Arial"/>
        <family val="2"/>
      </rPr>
      <t>Para Financiamiento de la Administración de la Seguridad Social</t>
    </r>
  </si>
  <si>
    <r>
      <rPr>
        <b/>
        <sz val="9"/>
        <rFont val="Arial"/>
        <family val="2"/>
      </rPr>
      <t>Para el IECE por el 0.5% de las Planillas de Pago al IESS</t>
    </r>
  </si>
  <si>
    <r>
      <rPr>
        <b/>
        <sz val="9"/>
        <rFont val="Arial"/>
        <family val="2"/>
      </rPr>
      <t>Por Aplicación de Fondos Ajenos</t>
    </r>
  </si>
  <si>
    <r>
      <rPr>
        <b/>
        <sz val="9"/>
        <rFont val="Arial"/>
        <family val="2"/>
      </rPr>
      <t>Por Aplicación de Cuentas y Fondos Especiales</t>
    </r>
  </si>
  <si>
    <r>
      <rPr>
        <b/>
        <sz val="9"/>
        <rFont val="Arial"/>
        <family val="2"/>
      </rPr>
      <t>Rendimientos de los Sistemas Contables del Banco Central del Ecuador</t>
    </r>
  </si>
  <si>
    <r>
      <rPr>
        <b/>
        <sz val="9"/>
        <rFont val="Arial"/>
        <family val="2"/>
      </rPr>
      <t>Aportes Sobre Depósitos de Instituciones Financieras</t>
    </r>
  </si>
  <si>
    <r>
      <rPr>
        <b/>
        <sz val="9"/>
        <rFont val="Arial"/>
        <family val="2"/>
      </rPr>
      <t>Entrega de Depósitos Inmovilizados</t>
    </r>
  </si>
  <si>
    <r>
      <rPr>
        <b/>
        <sz val="9"/>
        <rFont val="Arial"/>
        <family val="2"/>
      </rPr>
      <t>Otras Participaciones (Aportes y Participaciones al Sector Público)</t>
    </r>
  </si>
  <si>
    <r>
      <rPr>
        <b/>
        <sz val="9"/>
        <rFont val="Arial"/>
        <family val="2"/>
      </rPr>
      <t>De Precios y Tarifas a Entes Públicos</t>
    </r>
  </si>
  <si>
    <r>
      <rPr>
        <b/>
        <sz val="9"/>
        <rFont val="Arial"/>
        <family val="2"/>
      </rPr>
      <t>De Precios y Tarifas a Entes Privados</t>
    </r>
  </si>
  <si>
    <r>
      <rPr>
        <b/>
        <sz val="9"/>
        <rFont val="Arial"/>
        <family val="2"/>
      </rPr>
      <t>De Tarifas a Entes Públicos</t>
    </r>
  </si>
  <si>
    <r>
      <rPr>
        <b/>
        <sz val="9"/>
        <rFont val="Arial"/>
        <family val="2"/>
      </rPr>
      <t>De Tarifas a Entes Privados</t>
    </r>
  </si>
  <si>
    <r>
      <rPr>
        <b/>
        <sz val="9"/>
        <rFont val="Arial"/>
        <family val="2"/>
      </rPr>
      <t>Subsidio a la Vivienda</t>
    </r>
  </si>
  <si>
    <r>
      <rPr>
        <b/>
        <sz val="9"/>
        <rFont val="Arial"/>
        <family val="2"/>
      </rPr>
      <t>Bono de Desarrollo Humano</t>
    </r>
  </si>
  <si>
    <r>
      <rPr>
        <b/>
        <sz val="9"/>
        <rFont val="Arial"/>
        <family val="2"/>
      </rPr>
      <t>Por Adquisición de Insumos Agroquímicos</t>
    </r>
  </si>
  <si>
    <r>
      <rPr>
        <b/>
        <sz val="9"/>
        <rFont val="Arial"/>
        <family val="2"/>
      </rPr>
      <t>Subsidio Consumo Interno de Derivados de Petróleo</t>
    </r>
  </si>
  <si>
    <r>
      <rPr>
        <b/>
        <sz val="9"/>
        <rFont val="Arial"/>
        <family val="2"/>
      </rPr>
      <t>Bono Desnutrición Cero</t>
    </r>
  </si>
  <si>
    <r>
      <rPr>
        <b/>
        <sz val="9"/>
        <rFont val="Arial"/>
        <family val="2"/>
      </rPr>
      <t>Pensión de Adultos Mayores</t>
    </r>
  </si>
  <si>
    <r>
      <rPr>
        <b/>
        <sz val="9"/>
        <rFont val="Arial"/>
        <family val="2"/>
      </rPr>
      <t>Pensión para Personas con Discapacidad</t>
    </r>
  </si>
  <si>
    <r>
      <rPr>
        <b/>
        <sz val="9"/>
        <rFont val="Arial"/>
        <family val="2"/>
      </rPr>
      <t>Bono por Discapacidad</t>
    </r>
  </si>
  <si>
    <r>
      <rPr>
        <b/>
        <sz val="9"/>
        <rFont val="Arial"/>
        <family val="2"/>
      </rPr>
      <t>Bono por Emergencia</t>
    </r>
  </si>
  <si>
    <r>
      <rPr>
        <b/>
        <sz val="9"/>
        <rFont val="Arial"/>
        <family val="2"/>
      </rPr>
      <t>Bono Joaquín Gallegos Lara</t>
    </r>
  </si>
  <si>
    <r>
      <rPr>
        <b/>
        <sz val="9"/>
        <rFont val="Arial"/>
        <family val="2"/>
      </rPr>
      <t>Bono de Adherencia a la Tuberculosis</t>
    </r>
  </si>
  <si>
    <r>
      <rPr>
        <b/>
        <sz val="9"/>
        <rFont val="Arial"/>
        <family val="2"/>
      </rPr>
      <t xml:space="preserve">Aportes   y   Participaciones   Corrientes   a   Gobiernos   Autónomos   Descentralizados   y
</t>
    </r>
    <r>
      <rPr>
        <b/>
        <sz val="9"/>
        <rFont val="Arial"/>
        <family val="2"/>
      </rPr>
      <t>Regímenes Especiales</t>
    </r>
  </si>
  <si>
    <r>
      <rPr>
        <b/>
        <sz val="9"/>
        <rFont val="Arial"/>
        <family val="2"/>
      </rPr>
      <t>Compensaciones a Municipios por Leyes y Decretos</t>
    </r>
  </si>
  <si>
    <r>
      <rPr>
        <b/>
        <sz val="9"/>
        <rFont val="Arial"/>
        <family val="2"/>
      </rPr>
      <t>Compensaciones a Consejos Provinciales por Leyes y Decretos</t>
    </r>
  </si>
  <si>
    <r>
      <rPr>
        <b/>
        <sz val="9"/>
        <rFont val="Arial"/>
        <family val="2"/>
      </rPr>
      <t>A Municipios que no son Capitales de Provincia, por Aporte del FODESEC</t>
    </r>
  </si>
  <si>
    <r>
      <rPr>
        <b/>
        <sz val="9"/>
        <rFont val="Arial"/>
        <family val="2"/>
      </rPr>
      <t>A Consejos Provinciales por Aporte del FODESEC</t>
    </r>
  </si>
  <si>
    <r>
      <rPr>
        <b/>
        <sz val="9"/>
        <rFont val="Arial"/>
        <family val="2"/>
      </rPr>
      <t>Al INGALA por Aporte del FODESEC</t>
    </r>
  </si>
  <si>
    <r>
      <rPr>
        <b/>
        <sz val="9"/>
        <rFont val="Arial"/>
        <family val="2"/>
      </rPr>
      <t>Al CONCOPE por Aporte del FODESEC</t>
    </r>
  </si>
  <si>
    <r>
      <rPr>
        <b/>
        <sz val="9"/>
        <rFont val="Arial"/>
        <family val="2"/>
      </rPr>
      <t>A Juntas Parroquiales Rurales</t>
    </r>
  </si>
  <si>
    <r>
      <rPr>
        <b/>
        <sz val="9"/>
        <rFont val="Arial"/>
        <family val="2"/>
      </rPr>
      <t>Al CONCOPE por Aporte del FONDEPRO</t>
    </r>
  </si>
  <si>
    <r>
      <rPr>
        <b/>
        <sz val="9"/>
        <rFont val="Arial"/>
        <family val="2"/>
      </rPr>
      <t>A Municipios por Aporte del Fondo de Descentralización</t>
    </r>
  </si>
  <si>
    <r>
      <rPr>
        <b/>
        <sz val="9"/>
        <rFont val="Arial"/>
        <family val="2"/>
      </rPr>
      <t>A Consejos Provinciales del Fondo de Descentralización</t>
    </r>
  </si>
  <si>
    <r>
      <rPr>
        <b/>
        <sz val="9"/>
        <rFont val="Arial"/>
        <family val="2"/>
      </rPr>
      <t>A Municipios Capitales de Provincia por Aporte del FODESEC</t>
    </r>
  </si>
  <si>
    <r>
      <rPr>
        <b/>
        <sz val="9"/>
        <rFont val="Arial"/>
        <family val="2"/>
      </rPr>
      <t>A Gobiernos Autónomos Descentralizados Distritales y Cantonales por Emergencias</t>
    </r>
  </si>
  <si>
    <r>
      <rPr>
        <b/>
        <sz val="9"/>
        <rFont val="Arial"/>
        <family val="2"/>
      </rPr>
      <t xml:space="preserve">A Gobiernos Autónomos Descentralizados Provinciales y Régimen Especial de Galápagos
</t>
    </r>
    <r>
      <rPr>
        <b/>
        <sz val="9"/>
        <rFont val="Arial"/>
        <family val="2"/>
      </rPr>
      <t>por Emergencias</t>
    </r>
  </si>
  <si>
    <r>
      <rPr>
        <b/>
        <sz val="9"/>
        <rFont val="Arial"/>
        <family val="2"/>
      </rPr>
      <t>A Gobiernos Autónomos Descentralizados Parroquiales Rurales por Emergencias</t>
    </r>
  </si>
  <si>
    <r>
      <rPr>
        <b/>
        <sz val="9"/>
        <rFont val="Arial"/>
        <family val="2"/>
      </rPr>
      <t>A Gobiernos Autónomos Descentralizados Regionales por Emergencias</t>
    </r>
  </si>
  <si>
    <r>
      <rPr>
        <b/>
        <sz val="9"/>
        <rFont val="Arial"/>
        <family val="2"/>
      </rPr>
      <t>A Gobiernos Autónomos Descentralizados Regionales</t>
    </r>
  </si>
  <si>
    <r>
      <rPr>
        <b/>
        <sz val="9"/>
        <rFont val="Arial"/>
        <family val="2"/>
      </rPr>
      <t xml:space="preserve">A   Gobiernos   Autónomos   Descentralizados   Provinciales   y   al   Régimen   Especial   de
</t>
    </r>
    <r>
      <rPr>
        <b/>
        <sz val="9"/>
        <rFont val="Arial"/>
        <family val="2"/>
      </rPr>
      <t>Galápagos por la participación en el 21% de Ingresos Permanentes</t>
    </r>
  </si>
  <si>
    <r>
      <rPr>
        <b/>
        <sz val="9"/>
        <rFont val="Arial"/>
        <family val="2"/>
      </rPr>
      <t>A Gobiernos Autónomos Descentralizados Distritales y Municipales por la participación en el 21% de Ingresos Permanentes</t>
    </r>
  </si>
  <si>
    <r>
      <rPr>
        <b/>
        <sz val="9"/>
        <rFont val="Arial"/>
        <family val="2"/>
      </rPr>
      <t xml:space="preserve">A Gobiernos Autónomos Descentralizados Parroquiales Rurales por la Participación en el
</t>
    </r>
    <r>
      <rPr>
        <b/>
        <sz val="9"/>
        <rFont val="Arial"/>
        <family val="2"/>
      </rPr>
      <t>21% de Ingresos Permanentes</t>
    </r>
  </si>
  <si>
    <r>
      <rPr>
        <b/>
        <sz val="9"/>
        <rFont val="Arial"/>
        <family val="2"/>
      </rPr>
      <t xml:space="preserve">A Gobiernos Autónomos Descentralizados Provinciales y Régimen Especial de Galápagos
</t>
    </r>
    <r>
      <rPr>
        <b/>
        <sz val="9"/>
        <rFont val="Arial"/>
        <family val="2"/>
      </rPr>
      <t>por la participación en el 10% de Ingresos no Permanentes</t>
    </r>
  </si>
  <si>
    <r>
      <rPr>
        <b/>
        <sz val="9"/>
        <rFont val="Arial"/>
        <family val="2"/>
      </rPr>
      <t xml:space="preserve">A Gobiernos Autónomos Descentralizados Distritales y Municipales por la participación en
</t>
    </r>
    <r>
      <rPr>
        <b/>
        <sz val="9"/>
        <rFont val="Arial"/>
        <family val="2"/>
      </rPr>
      <t>el 10% de Ingresos no Permanentes</t>
    </r>
  </si>
  <si>
    <r>
      <rPr>
        <b/>
        <sz val="9"/>
        <rFont val="Arial"/>
        <family val="2"/>
      </rPr>
      <t xml:space="preserve">A Gobiernos Autónomos Descentralizados Parroquiales Rurales por la participación en el
</t>
    </r>
    <r>
      <rPr>
        <b/>
        <sz val="9"/>
        <rFont val="Arial"/>
        <family val="2"/>
      </rPr>
      <t>10% de Ingresos no Permanentes</t>
    </r>
  </si>
  <si>
    <r>
      <rPr>
        <b/>
        <sz val="9"/>
        <rFont val="Arial"/>
        <family val="2"/>
      </rPr>
      <t xml:space="preserve">A Gobiernos Autónomos Descentralizados Provinciales por el Ejercicio de la Competencia
</t>
    </r>
    <r>
      <rPr>
        <b/>
        <sz val="9"/>
        <rFont val="Arial"/>
        <family val="2"/>
      </rPr>
      <t>de Riego y Drenaje</t>
    </r>
  </si>
  <si>
    <r>
      <rPr>
        <b/>
        <sz val="9"/>
        <rFont val="Arial"/>
        <family val="2"/>
      </rPr>
      <t xml:space="preserve">A Gobiernos Autónomos Descentralizados Metropolitanos y Municipales por el Ejercicio de
</t>
    </r>
    <r>
      <rPr>
        <b/>
        <sz val="9"/>
        <rFont val="Arial"/>
        <family val="2"/>
      </rPr>
      <t>la Competencia de Tránsito, Transporte Terrestre y Seguridad Vial</t>
    </r>
  </si>
  <si>
    <r>
      <rPr>
        <b/>
        <sz val="9"/>
        <rFont val="Arial"/>
        <family val="2"/>
      </rPr>
      <t>A Gobiernos Autónomos Descentralizados de la provincia del Guayas</t>
    </r>
  </si>
  <si>
    <r>
      <rPr>
        <b/>
        <sz val="9"/>
        <rFont val="Arial"/>
        <family val="2"/>
      </rPr>
      <t xml:space="preserve">A Gobiernos Autónomos Descentralizados Metropolitanos y Municipales para el Ejercicio
</t>
    </r>
    <r>
      <rPr>
        <b/>
        <sz val="9"/>
        <rFont val="Arial"/>
        <family val="2"/>
      </rPr>
      <t>de la Competencia para Preservar el Patrimonio Arquitectónico y Cultural</t>
    </r>
  </si>
  <si>
    <r>
      <rPr>
        <b/>
        <sz val="9"/>
        <rFont val="Arial"/>
        <family val="2"/>
      </rPr>
      <t xml:space="preserve">Participaciones  Corrientes  en  los  Ingresos  Petroleros  a  favor  de  la  Fuente  Fiscal  del
</t>
    </r>
    <r>
      <rPr>
        <b/>
        <sz val="9"/>
        <rFont val="Arial"/>
        <family val="2"/>
      </rPr>
      <t>Presupuesto General del Estado</t>
    </r>
  </si>
  <si>
    <r>
      <rPr>
        <b/>
        <sz val="9"/>
        <rFont val="Arial"/>
        <family val="2"/>
      </rPr>
      <t>Por Exportaciones de Derivados de Petróleo</t>
    </r>
  </si>
  <si>
    <r>
      <rPr>
        <b/>
        <sz val="9"/>
        <rFont val="Arial"/>
        <family val="2"/>
      </rPr>
      <t>Por Venta Interna de Derivados del Petróleo</t>
    </r>
  </si>
  <si>
    <r>
      <rPr>
        <b/>
        <sz val="9"/>
        <rFont val="Arial"/>
        <family val="2"/>
      </rPr>
      <t>Por Tarifa del Oleoducto de Empresas Privadas</t>
    </r>
  </si>
  <si>
    <r>
      <rPr>
        <b/>
        <sz val="9"/>
        <rFont val="Arial"/>
        <family val="2"/>
      </rPr>
      <t xml:space="preserve">Del Fondo de Inversión Petrolera 10% Exportación Directa de Crudo y Derivados  y Tarifa
</t>
    </r>
    <r>
      <rPr>
        <b/>
        <sz val="9"/>
        <rFont val="Arial"/>
        <family val="2"/>
      </rPr>
      <t>Transporte SOTE</t>
    </r>
  </si>
  <si>
    <r>
      <rPr>
        <b/>
        <sz val="9"/>
        <rFont val="Arial"/>
        <family val="2"/>
      </rPr>
      <t>Del Fondo de Inversión Petrolera de la Venta Interna de Derivados</t>
    </r>
  </si>
  <si>
    <r>
      <rPr>
        <b/>
        <sz val="9"/>
        <rFont val="Arial"/>
        <family val="2"/>
      </rPr>
      <t>Por Compensación Obligaciones Tributarias Bloque 15</t>
    </r>
  </si>
  <si>
    <r>
      <rPr>
        <b/>
        <sz val="9"/>
        <rFont val="Arial"/>
        <family val="2"/>
      </rPr>
      <t>Del Fondo de Estabilización Petrolera</t>
    </r>
  </si>
  <si>
    <r>
      <rPr>
        <b/>
        <sz val="9"/>
        <rFont val="Arial"/>
        <family val="2"/>
      </rPr>
      <t>Por la Participación en las Exportaciones de Crudo ex - Consorcio</t>
    </r>
  </si>
  <si>
    <r>
      <rPr>
        <b/>
        <sz val="9"/>
        <rFont val="Arial"/>
        <family val="2"/>
      </rPr>
      <t>Por Otras Participaciones no Especificadas</t>
    </r>
  </si>
  <si>
    <r>
      <rPr>
        <b/>
        <sz val="9"/>
        <rFont val="Arial"/>
        <family val="2"/>
      </rPr>
      <t>Por Participaciones Corrientes de los Entes Públicos y Privados en los Ingresos Petroleros</t>
    </r>
  </si>
  <si>
    <r>
      <rPr>
        <b/>
        <sz val="9"/>
        <rFont val="Arial"/>
        <family val="2"/>
      </rPr>
      <t>Al Presupuesto General del Estado</t>
    </r>
  </si>
  <si>
    <r>
      <rPr>
        <b/>
        <sz val="9"/>
        <rFont val="Arial"/>
        <family val="2"/>
      </rPr>
      <t>Al Sector Privado</t>
    </r>
  </si>
  <si>
    <r>
      <rPr>
        <b/>
        <sz val="9"/>
        <rFont val="Arial"/>
        <family val="2"/>
      </rPr>
      <t>Por Participaciones Corrientes de los Entes Públicos y Privados en Ingresos Preasignados</t>
    </r>
  </si>
  <si>
    <r>
      <rPr>
        <b/>
        <sz val="9"/>
        <rFont val="Arial"/>
        <family val="2"/>
      </rPr>
      <t>A Entidades del Gobierno Seccional</t>
    </r>
  </si>
  <si>
    <r>
      <rPr>
        <b/>
        <sz val="9"/>
        <rFont val="Arial"/>
        <family val="2"/>
      </rPr>
      <t>Al Sector Financiero Público</t>
    </r>
  </si>
  <si>
    <r>
      <rPr>
        <b/>
        <sz val="9"/>
        <rFont val="Arial"/>
        <family val="2"/>
      </rPr>
      <t>Transferencias Corrientes a la Seguridad Social</t>
    </r>
  </si>
  <si>
    <r>
      <rPr>
        <b/>
        <sz val="9"/>
        <rFont val="Arial"/>
        <family val="2"/>
      </rPr>
      <t>Contribuciones 40% Pensiones Pagadas por el Seguro General</t>
    </r>
  </si>
  <si>
    <r>
      <rPr>
        <b/>
        <sz val="9"/>
        <rFont val="Arial"/>
        <family val="2"/>
      </rPr>
      <t>Contribución 40% Pensiones Riesgos del Trabajo</t>
    </r>
  </si>
  <si>
    <r>
      <rPr>
        <b/>
        <sz val="9"/>
        <rFont val="Arial"/>
        <family val="2"/>
      </rPr>
      <t>Financiamiento Seguro Social Campesino, 30% del 1% de Sueldos y Salarios</t>
    </r>
  </si>
  <si>
    <r>
      <rPr>
        <b/>
        <sz val="9"/>
        <rFont val="Arial"/>
        <family val="2"/>
      </rPr>
      <t>Contribuciones 40% Pensiones Seguro Social Campesino</t>
    </r>
  </si>
  <si>
    <r>
      <rPr>
        <b/>
        <sz val="9"/>
        <rFont val="Arial"/>
        <family val="2"/>
      </rPr>
      <t>Aporte Anual Seguro Social Campesino</t>
    </r>
  </si>
  <si>
    <r>
      <rPr>
        <b/>
        <sz val="9"/>
        <rFont val="Arial"/>
        <family val="2"/>
      </rPr>
      <t>Reservas Matemáticas</t>
    </r>
  </si>
  <si>
    <r>
      <rPr>
        <b/>
        <sz val="9"/>
        <rFont val="Arial"/>
        <family val="2"/>
      </rPr>
      <t>Contribución de Hasta el 60% Pensiones ISSFA</t>
    </r>
  </si>
  <si>
    <r>
      <rPr>
        <b/>
        <sz val="9"/>
        <rFont val="Arial"/>
        <family val="2"/>
      </rPr>
      <t>Por Pensiones a Cargo del Estado Pagadas por el ISSFA</t>
    </r>
  </si>
  <si>
    <r>
      <rPr>
        <b/>
        <sz val="9"/>
        <rFont val="Arial"/>
        <family val="2"/>
      </rPr>
      <t>Contribución 60% Pensiones ISSPOL</t>
    </r>
  </si>
  <si>
    <r>
      <rPr>
        <b/>
        <sz val="9"/>
        <rFont val="Arial"/>
        <family val="2"/>
      </rPr>
      <t>Por Pensiones a Cargo del Estado pagadas por el ISSPOL</t>
    </r>
  </si>
  <si>
    <r>
      <rPr>
        <b/>
        <sz val="9"/>
        <rFont val="Arial"/>
        <family val="2"/>
      </rPr>
      <t>Reconocimiento de Pago de Pensiones a Héroes y Heroínas Nacionales</t>
    </r>
  </si>
  <si>
    <r>
      <rPr>
        <b/>
        <sz val="9"/>
        <rFont val="Arial"/>
        <family val="2"/>
      </rPr>
      <t>Pensiones Ley 2004-39</t>
    </r>
  </si>
  <si>
    <r>
      <rPr>
        <b/>
        <sz val="9"/>
        <rFont val="Arial"/>
        <family val="2"/>
      </rPr>
      <t>Pensiones del Seguro Adicional del  Magisterio Fiscal</t>
    </r>
  </si>
  <si>
    <r>
      <rPr>
        <b/>
        <sz val="9"/>
        <rFont val="Arial"/>
        <family val="2"/>
      </rPr>
      <t>A  la  Seguridad  Social  por  Subsidio  del  Porcentaje  de  la  Aportación  Individual  de  las Personas que Realizan Trabajo no Remunerado del Hogar</t>
    </r>
  </si>
  <si>
    <r>
      <rPr>
        <b/>
        <sz val="9"/>
        <rFont val="Arial"/>
        <family val="2"/>
      </rPr>
      <t>A la Seguridad Social por Aporte del Estado por el Trabajo Juvenil</t>
    </r>
  </si>
  <si>
    <r>
      <rPr>
        <b/>
        <sz val="9"/>
        <rFont val="Arial"/>
        <family val="2"/>
      </rPr>
      <t>Transferencias por Convenios Internacionales</t>
    </r>
  </si>
  <si>
    <r>
      <rPr>
        <b/>
        <sz val="9"/>
        <rFont val="Arial"/>
        <family val="2"/>
      </rPr>
      <t>Convenios Internacionales para la Seguridad Social</t>
    </r>
  </si>
  <si>
    <r>
      <rPr>
        <b/>
        <sz val="9"/>
        <rFont val="Arial"/>
        <family val="2"/>
      </rPr>
      <t>Asignación a Distribuir para Transferencias y Donaciones Corrientes</t>
    </r>
  </si>
  <si>
    <r>
      <rPr>
        <b/>
        <sz val="9"/>
        <rFont val="Arial"/>
        <family val="2"/>
      </rPr>
      <t>PREVISIONES PARA REASIGNACION</t>
    </r>
  </si>
  <si>
    <r>
      <rPr>
        <b/>
        <sz val="9"/>
        <rFont val="Arial"/>
        <family val="2"/>
      </rPr>
      <t>GASTOS DE PRODUCCIÓN</t>
    </r>
  </si>
  <si>
    <r>
      <rPr>
        <b/>
        <sz val="9"/>
        <rFont val="Arial"/>
        <family val="2"/>
      </rPr>
      <t>GASTOS EN PERSONAL PARA LA PRODUCCIÓN</t>
    </r>
  </si>
  <si>
    <r>
      <rPr>
        <b/>
        <sz val="9"/>
        <rFont val="Arial"/>
        <family val="2"/>
      </rPr>
      <t xml:space="preserve">Remuneración Mensual Unificada de Docentes del Magisterio y Docentes e Investigadores
</t>
    </r>
    <r>
      <rPr>
        <b/>
        <sz val="9"/>
        <rFont val="Arial"/>
        <family val="2"/>
      </rPr>
      <t>Universitarios</t>
    </r>
  </si>
  <si>
    <r>
      <rPr>
        <b/>
        <sz val="9"/>
        <rFont val="Arial"/>
        <family val="2"/>
      </rPr>
      <t>Bonificación por Millaje</t>
    </r>
  </si>
  <si>
    <r>
      <rPr>
        <b/>
        <sz val="9"/>
        <rFont val="Arial"/>
        <family val="2"/>
      </rPr>
      <t>Bonificación para Educadores Comunitarios y Alfabetizadores</t>
    </r>
  </si>
  <si>
    <r>
      <rPr>
        <b/>
        <sz val="9"/>
        <rFont val="Arial"/>
        <family val="2"/>
      </rPr>
      <t>Compensación por Cesación de Funciones</t>
    </r>
  </si>
  <si>
    <r>
      <rPr>
        <b/>
        <sz val="9"/>
        <rFont val="Arial"/>
        <family val="2"/>
      </rPr>
      <t xml:space="preserve">Asignación Global de Jubilación Patronal para Trabajadores Amparados por el Código del
</t>
    </r>
    <r>
      <rPr>
        <b/>
        <sz val="9"/>
        <rFont val="Arial"/>
        <family val="2"/>
      </rPr>
      <t>Trabajo</t>
    </r>
  </si>
  <si>
    <r>
      <rPr>
        <b/>
        <sz val="9"/>
        <rFont val="Arial"/>
        <family val="2"/>
      </rPr>
      <t>Asignación a Distribuir para Gastos en Personal de Producción</t>
    </r>
  </si>
  <si>
    <r>
      <rPr>
        <b/>
        <sz val="9"/>
        <rFont val="Arial"/>
        <family val="2"/>
      </rPr>
      <t>BIENES Y SERVICIOS PARA LA PRODUCCIÓN</t>
    </r>
  </si>
  <si>
    <r>
      <rPr>
        <b/>
        <sz val="9"/>
        <rFont val="Arial"/>
        <family val="2"/>
      </rPr>
      <t xml:space="preserve">Edición,     Impresión,     Reproducción,     Publicaciones,     Suscripciones,     Fotocopiado,
</t>
    </r>
    <r>
      <rPr>
        <b/>
        <sz val="9"/>
        <rFont val="Arial"/>
        <family val="2"/>
      </rPr>
      <t>Traducción,  Empastado,  Enmarcación,  Serigrafía,  Fotografía,  Carnetización,  Filmación  e Imágenes Satelitales</t>
    </r>
  </si>
  <si>
    <r>
      <rPr>
        <b/>
        <sz val="9"/>
        <rFont val="Arial"/>
        <family val="2"/>
      </rPr>
      <t>Difusión e Información</t>
    </r>
  </si>
  <si>
    <r>
      <rPr>
        <b/>
        <sz val="9"/>
        <rFont val="Arial"/>
        <family val="2"/>
      </rPr>
      <t>Servicio de Vigilancia</t>
    </r>
  </si>
  <si>
    <r>
      <rPr>
        <b/>
        <sz val="9"/>
        <rFont val="Arial"/>
        <family val="2"/>
      </rPr>
      <t xml:space="preserve">Servicios de Aseo; Lavado de Vestimenta de Trabajo; Fumigación, Desinfección y Limpieza
</t>
    </r>
    <r>
      <rPr>
        <b/>
        <sz val="9"/>
        <rFont val="Arial"/>
        <family val="2"/>
      </rPr>
      <t>de Instalaciones.</t>
    </r>
  </si>
  <si>
    <r>
      <rPr>
        <b/>
        <sz val="9"/>
        <rFont val="Arial"/>
        <family val="2"/>
      </rPr>
      <t>Servicios para Actividades Agropecuarias, Silvícolas y Pesca</t>
    </r>
  </si>
  <si>
    <r>
      <rPr>
        <b/>
        <sz val="9"/>
        <rFont val="Arial"/>
        <family val="2"/>
      </rPr>
      <t xml:space="preserve">Servicio  de  Incineración  de  Documentos  Públicos;  Bienes  Defectuosos  y/o  Caducados;
</t>
    </r>
    <r>
      <rPr>
        <b/>
        <sz val="9"/>
        <rFont val="Arial"/>
        <family val="2"/>
      </rPr>
      <t>Desechos de Laboratorio; y, Otros</t>
    </r>
  </si>
  <si>
    <r>
      <rPr>
        <b/>
        <sz val="9"/>
        <rFont val="Arial"/>
        <family val="2"/>
      </rPr>
      <t xml:space="preserve">Servicios  de  Provisión  de  Dispositivos  Electrónicos  para  Registro  de  Firmas  </t>
    </r>
    <r>
      <rPr>
        <sz val="9"/>
        <rFont val="Arial"/>
        <family val="2"/>
      </rPr>
      <t xml:space="preserve">Digitales
</t>
    </r>
    <r>
      <rPr>
        <sz val="9"/>
        <rFont val="Arial"/>
        <family val="2"/>
      </rPr>
      <t>Gastos destinados al pago del servicio por la provisión de dispositivos electrónicos para registrar firmas digitales.</t>
    </r>
  </si>
  <si>
    <r>
      <rPr>
        <b/>
        <sz val="9"/>
        <rFont val="Arial"/>
        <family val="2"/>
      </rPr>
      <t>Servicios para las Actividades Mineras e Hidrocarburíferas</t>
    </r>
  </si>
  <si>
    <r>
      <rPr>
        <b/>
        <sz val="9"/>
        <rFont val="Arial"/>
        <family val="2"/>
      </rPr>
      <t xml:space="preserve">Servicios de Monitoreo de la Información en Televisión, Radio, Prensa, Medios On - 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</si>
  <si>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t>
    </r>
  </si>
  <si>
    <r>
      <rPr>
        <b/>
        <sz val="9"/>
        <rFont val="Arial"/>
        <family val="2"/>
      </rPr>
      <t>Otros Servicios</t>
    </r>
  </si>
  <si>
    <r>
      <rPr>
        <b/>
        <sz val="9"/>
        <rFont val="Arial"/>
        <family val="2"/>
      </rPr>
      <t xml:space="preserve">Gastos para la Atención de Delegados Extranjeros y Nacionales. Deportistas, Entrenadores
</t>
    </r>
    <r>
      <rPr>
        <b/>
        <sz val="9"/>
        <rFont val="Arial"/>
        <family val="2"/>
      </rPr>
      <t>y Cuerpo Técnico que Representen al País</t>
    </r>
  </si>
  <si>
    <r>
      <rPr>
        <b/>
        <sz val="9"/>
        <rFont val="Arial"/>
        <family val="2"/>
      </rPr>
      <t xml:space="preserve">Recargos por los Cambios en la uUilización de Pasajes al Interior y al Exterior emitidos por
</t>
    </r>
    <r>
      <rPr>
        <b/>
        <sz val="9"/>
        <rFont val="Arial"/>
        <family val="2"/>
      </rPr>
      <t>las Empresas</t>
    </r>
  </si>
  <si>
    <r>
      <rPr>
        <b/>
        <sz val="9"/>
        <rFont val="Arial"/>
        <family val="2"/>
      </rPr>
      <t>Instalación, Mantenimiento y Reparaciones Menores</t>
    </r>
  </si>
  <si>
    <r>
      <rPr>
        <b/>
        <sz val="9"/>
        <rFont val="Arial"/>
        <family val="2"/>
      </rPr>
      <t>Terrenos</t>
    </r>
  </si>
  <si>
    <r>
      <rPr>
        <b/>
        <sz val="9"/>
        <rFont val="Arial"/>
        <family val="2"/>
      </rPr>
      <t xml:space="preserve">Edificios,  Locales,  Residencias  y  Cableado  Estructurado  (Intalaci´n,  Mantenimiento  y
</t>
    </r>
    <r>
      <rPr>
        <b/>
        <sz val="9"/>
        <rFont val="Arial"/>
        <family val="2"/>
      </rPr>
      <t>Reparación)</t>
    </r>
  </si>
  <si>
    <r>
      <rPr>
        <b/>
        <sz val="9"/>
        <rFont val="Arial"/>
        <family val="2"/>
      </rPr>
      <t>Mobiliario (Instalación, Mantenimiento y Reparación)</t>
    </r>
  </si>
  <si>
    <r>
      <rPr>
        <b/>
        <sz val="9"/>
        <rFont val="Arial"/>
        <family val="2"/>
      </rPr>
      <t>Maquinarias y Equipos (Mantenimiento y Reparación)</t>
    </r>
  </si>
  <si>
    <r>
      <rPr>
        <b/>
        <sz val="9"/>
        <rFont val="Arial"/>
        <family val="2"/>
      </rPr>
      <t>Gastos en Mantenimiento de Áreas Verdes y Arreglo de Vías Internas</t>
    </r>
  </si>
  <si>
    <r>
      <rPr>
        <b/>
        <sz val="9"/>
        <rFont val="Arial"/>
        <family val="2"/>
      </rPr>
      <t>Instalación, Mantenimiento y Reparación de Bienes Deportivos</t>
    </r>
  </si>
  <si>
    <r>
      <rPr>
        <b/>
        <sz val="9"/>
        <rFont val="Arial"/>
        <family val="2"/>
      </rPr>
      <t xml:space="preserve">Edificios,    Locales,    Residencias,    Parqueaderos,    Casilleros    Judiciales    y   Bancarios
</t>
    </r>
    <r>
      <rPr>
        <b/>
        <sz val="9"/>
        <rFont val="Arial"/>
        <family val="2"/>
      </rPr>
      <t>(Arrendamiento)</t>
    </r>
  </si>
  <si>
    <r>
      <rPr>
        <b/>
        <sz val="9"/>
        <rFont val="Arial"/>
        <family val="2"/>
      </rPr>
      <t>Maquinaria y Equipo (Arrendamiento)</t>
    </r>
  </si>
  <si>
    <r>
      <rPr>
        <b/>
        <sz val="9"/>
        <rFont val="Arial"/>
        <family val="2"/>
      </rPr>
      <t>Contratación de Estudios, Investigaciones y Servicios Técnicos  Especializados</t>
    </r>
  </si>
  <si>
    <r>
      <rPr>
        <b/>
        <sz val="9"/>
        <rFont val="Arial"/>
        <family val="2"/>
      </rPr>
      <t>Servicios de Auditoría</t>
    </r>
  </si>
  <si>
    <r>
      <rPr>
        <b/>
        <sz val="9"/>
        <rFont val="Arial"/>
        <family val="2"/>
      </rPr>
      <t>Servicios de Capacitación</t>
    </r>
  </si>
  <si>
    <r>
      <rPr>
        <b/>
        <sz val="9"/>
        <rFont val="Arial"/>
        <family val="2"/>
      </rPr>
      <t xml:space="preserve">Registro,  Inscripción  y Otros  Gastos  previos  a  ser  aceptados  en  una  Capacitación  en  el
</t>
    </r>
    <r>
      <rPr>
        <b/>
        <sz val="9"/>
        <rFont val="Arial"/>
        <family val="2"/>
      </rPr>
      <t>Exterior</t>
    </r>
  </si>
  <si>
    <r>
      <rPr>
        <b/>
        <sz val="9"/>
        <rFont val="Arial"/>
        <family val="2"/>
      </rPr>
      <t>Bienes de Uso y Consumo de Producción</t>
    </r>
  </si>
  <si>
    <r>
      <rPr>
        <b/>
        <sz val="9"/>
        <rFont val="Arial"/>
        <family val="2"/>
      </rPr>
      <t>Vestuario, Lencería y Prendas de Protección</t>
    </r>
  </si>
  <si>
    <r>
      <rPr>
        <b/>
        <sz val="9"/>
        <rFont val="Arial"/>
        <family val="2"/>
      </rPr>
      <t>Combustibles, Lubricantes y Aditivos</t>
    </r>
  </si>
  <si>
    <r>
      <rPr>
        <b/>
        <sz val="9"/>
        <rFont val="Arial"/>
        <family val="2"/>
      </rPr>
      <t>Herramientas</t>
    </r>
  </si>
  <si>
    <r>
      <rPr>
        <b/>
        <sz val="9"/>
        <rFont val="Arial"/>
        <family val="2"/>
      </rPr>
      <t>Medicinas y Productos Farmacéuticos</t>
    </r>
  </si>
  <si>
    <r>
      <rPr>
        <b/>
        <sz val="9"/>
        <rFont val="Arial"/>
        <family val="2"/>
      </rPr>
      <t xml:space="preserve">Insumos,  Bienes,  Materiales  y  Suministros  para  la  Construcción,  Eléctricos,  Plomería,
</t>
    </r>
    <r>
      <rPr>
        <b/>
        <sz val="9"/>
        <rFont val="Arial"/>
        <family val="2"/>
      </rPr>
      <t>Carpintería, Señalización Vial, Navegación y Contra Incendios</t>
    </r>
  </si>
  <si>
    <r>
      <rPr>
        <b/>
        <sz val="9"/>
        <rFont val="Arial"/>
        <family val="2"/>
      </rPr>
      <t>Adquisición de Accesorios y Productos Químicos</t>
    </r>
  </si>
  <si>
    <r>
      <rPr>
        <b/>
        <sz val="9"/>
        <rFont val="Arial"/>
        <family val="2"/>
      </rPr>
      <t>Menaje de Cocina, de Hogar, Accesorios Descartables y Accesorios de Oficina</t>
    </r>
  </si>
  <si>
    <r>
      <rPr>
        <b/>
        <sz val="9"/>
        <rFont val="Arial"/>
        <family val="2"/>
      </rPr>
      <t>Insumos, Bienes y Materiales para la Producción de Programas de Radio y Televisión</t>
    </r>
  </si>
  <si>
    <r>
      <rPr>
        <b/>
        <sz val="9"/>
        <rFont val="Arial"/>
        <family val="2"/>
      </rPr>
      <t>Ayudas, Insumos y Accesorios para Compensar Discapacidades</t>
    </r>
  </si>
  <si>
    <r>
      <rPr>
        <b/>
        <sz val="9"/>
        <rFont val="Arial"/>
        <family val="2"/>
      </rPr>
      <t>Insumos, Bienes, Materiales y Suministros para Investigación</t>
    </r>
  </si>
  <si>
    <r>
      <rPr>
        <b/>
        <sz val="9"/>
        <rFont val="Arial"/>
        <family val="2"/>
      </rPr>
      <t>Otros de Uso y Consumo Productivo</t>
    </r>
  </si>
  <si>
    <r>
      <rPr>
        <b/>
        <sz val="9"/>
        <rFont val="Arial"/>
        <family val="2"/>
      </rPr>
      <t>Créditos por Impuesto al Valor Agregado</t>
    </r>
  </si>
  <si>
    <r>
      <rPr>
        <b/>
        <sz val="9"/>
        <rFont val="Arial"/>
        <family val="2"/>
      </rPr>
      <t>Adquisiciones de Materias Primas</t>
    </r>
  </si>
  <si>
    <r>
      <rPr>
        <b/>
        <sz val="9"/>
        <rFont val="Arial"/>
        <family val="2"/>
      </rPr>
      <t>Agrícolas, Pecuarios, Silvícolas y Acuícolas</t>
    </r>
  </si>
  <si>
    <r>
      <rPr>
        <b/>
        <sz val="9"/>
        <rFont val="Arial"/>
        <family val="2"/>
      </rPr>
      <t>Químicos e Industriales</t>
    </r>
  </si>
  <si>
    <r>
      <rPr>
        <b/>
        <sz val="9"/>
        <rFont val="Arial"/>
        <family val="2"/>
      </rPr>
      <t>Mineros</t>
    </r>
  </si>
  <si>
    <r>
      <rPr>
        <b/>
        <sz val="9"/>
        <rFont val="Arial"/>
        <family val="2"/>
      </rPr>
      <t>Petróleo y Gas Natural</t>
    </r>
  </si>
  <si>
    <r>
      <rPr>
        <b/>
        <sz val="9"/>
        <rFont val="Arial"/>
        <family val="2"/>
      </rPr>
      <t>Químicos</t>
    </r>
  </si>
  <si>
    <r>
      <rPr>
        <b/>
        <sz val="9"/>
        <rFont val="Arial"/>
        <family val="2"/>
      </rPr>
      <t>Industriales</t>
    </r>
  </si>
  <si>
    <r>
      <rPr>
        <b/>
        <sz val="9"/>
        <rFont val="Arial"/>
        <family val="2"/>
      </rPr>
      <t>Otras Materias Primas</t>
    </r>
  </si>
  <si>
    <r>
      <rPr>
        <b/>
        <sz val="9"/>
        <rFont val="Arial"/>
        <family val="2"/>
      </rPr>
      <t>Adquisición de Productos en Proceso o Semielaborados</t>
    </r>
  </si>
  <si>
    <r>
      <rPr>
        <b/>
        <sz val="9"/>
        <rFont val="Arial"/>
        <family val="2"/>
      </rPr>
      <t>Otros Productos Semielaborados</t>
    </r>
  </si>
  <si>
    <r>
      <rPr>
        <b/>
        <sz val="9"/>
        <rFont val="Arial"/>
        <family val="2"/>
      </rPr>
      <t>Adquisiciones de Productos Terminados</t>
    </r>
  </si>
  <si>
    <r>
      <rPr>
        <b/>
        <sz val="9"/>
        <rFont val="Arial"/>
        <family val="2"/>
      </rPr>
      <t>Químicos e Industriales no Petroleros</t>
    </r>
  </si>
  <si>
    <r>
      <rPr>
        <b/>
        <sz val="9"/>
        <rFont val="Arial"/>
        <family val="2"/>
      </rPr>
      <t>Petróleo Crudo</t>
    </r>
  </si>
  <si>
    <r>
      <rPr>
        <b/>
        <sz val="9"/>
        <rFont val="Arial"/>
        <family val="2"/>
      </rPr>
      <t>Equipos e Instrumental Médico</t>
    </r>
  </si>
  <si>
    <r>
      <rPr>
        <b/>
        <sz val="9"/>
        <rFont val="Arial"/>
        <family val="2"/>
      </rPr>
      <t>Otros Productos Terminados</t>
    </r>
  </si>
  <si>
    <r>
      <rPr>
        <b/>
        <sz val="9"/>
        <rFont val="Arial"/>
        <family val="2"/>
      </rPr>
      <t>Mobiliarios (No Depreciables)</t>
    </r>
  </si>
  <si>
    <r>
      <rPr>
        <b/>
        <sz val="9"/>
        <rFont val="Arial"/>
        <family val="2"/>
      </rPr>
      <t>Asignación a Distribuir para Bienes y Servicios de Producción</t>
    </r>
  </si>
  <si>
    <r>
      <rPr>
        <b/>
        <sz val="9"/>
        <rFont val="Arial"/>
        <family val="2"/>
      </rPr>
      <t>OTROS GASTOS DE PRODUCCIÓN</t>
    </r>
  </si>
  <si>
    <r>
      <rPr>
        <b/>
        <sz val="9"/>
        <rFont val="Arial"/>
        <family val="2"/>
      </rPr>
      <t>Tasas Generales, Impuestos, Contribuciones, Permisos, Licencias y Patentes</t>
    </r>
  </si>
  <si>
    <r>
      <rPr>
        <b/>
        <sz val="9"/>
        <rFont val="Arial"/>
        <family val="2"/>
      </rPr>
      <t>Tasas Portuarias y Aereoportuarias</t>
    </r>
  </si>
  <si>
    <r>
      <rPr>
        <b/>
        <sz val="9"/>
        <rFont val="Arial"/>
        <family val="2"/>
      </rPr>
      <t>Otros Impuestos, Tasas y Contribuciones</t>
    </r>
  </si>
  <si>
    <r>
      <rPr>
        <b/>
        <sz val="9"/>
        <rFont val="Arial"/>
        <family val="2"/>
      </rPr>
      <t>Gastos por Servicios Financieros</t>
    </r>
  </si>
  <si>
    <r>
      <rPr>
        <b/>
        <sz val="9"/>
        <rFont val="Arial"/>
        <family val="2"/>
      </rPr>
      <t>Obligaciones con el IESS por Coactivas Interpuestas por el IESS</t>
    </r>
  </si>
  <si>
    <r>
      <rPr>
        <b/>
        <sz val="9"/>
        <rFont val="Arial"/>
        <family val="2"/>
      </rPr>
      <t>DIETAS</t>
    </r>
  </si>
  <si>
    <r>
      <rPr>
        <b/>
        <sz val="9"/>
        <rFont val="Arial"/>
        <family val="2"/>
      </rPr>
      <t>Asignación a Distribuir para Otros Gastos de Producción</t>
    </r>
  </si>
  <si>
    <r>
      <rPr>
        <b/>
        <sz val="9"/>
        <rFont val="Arial"/>
        <family val="2"/>
      </rPr>
      <t>GASTOS DE INVERSIÓN</t>
    </r>
  </si>
  <si>
    <r>
      <rPr>
        <b/>
        <sz val="9"/>
        <rFont val="Arial"/>
        <family val="2"/>
      </rPr>
      <t>GASTOS EN PERSONAL PARA INVERSIÓN</t>
    </r>
  </si>
  <si>
    <r>
      <rPr>
        <b/>
        <sz val="9"/>
        <rFont val="Arial"/>
        <family val="2"/>
      </rPr>
      <t xml:space="preserve">Remuneración   Mensual   Unificada   de   Docentes   del   Magisterio   y   de   Docentes   e
</t>
    </r>
    <r>
      <rPr>
        <b/>
        <sz val="9"/>
        <rFont val="Arial"/>
        <family val="2"/>
      </rPr>
      <t>Investigadores Universitarios</t>
    </r>
  </si>
  <si>
    <r>
      <rPr>
        <b/>
        <sz val="9"/>
        <rFont val="Arial"/>
        <family val="2"/>
      </rPr>
      <t>Remuneración Unificada para Pasantes</t>
    </r>
  </si>
  <si>
    <r>
      <rPr>
        <b/>
        <sz val="9"/>
        <rFont val="Arial"/>
        <family val="2"/>
      </rPr>
      <t>Asignación a Distribuir para Gastos en Personal de Inversión</t>
    </r>
  </si>
  <si>
    <r>
      <rPr>
        <b/>
        <sz val="9"/>
        <rFont val="Arial"/>
        <family val="2"/>
      </rPr>
      <t>BIENES Y SERVICIOS PARA INVERSIÓN</t>
    </r>
  </si>
  <si>
    <r>
      <rPr>
        <b/>
        <sz val="9"/>
        <rFont val="Arial"/>
        <family val="2"/>
      </rPr>
      <t xml:space="preserve">Edición,     Impresión,     Reproducción,     Publicaciones,     Suscripciones,     Fotocopiado, Traducción,  Empastado,  Enmarcación,  Serigrafía,  Fotografía,  Carnetización,  Filmación  e
</t>
    </r>
    <r>
      <rPr>
        <b/>
        <sz val="9"/>
        <rFont val="Arial"/>
        <family val="2"/>
      </rPr>
      <t>Imágenes Satelitales y otros elementos oficiales</t>
    </r>
  </si>
  <si>
    <r>
      <rPr>
        <b/>
        <sz val="9"/>
        <rFont val="Arial"/>
        <family val="2"/>
      </rPr>
      <t>Servicios de Aseo; Lavado de Vestimenta de Trabajo; Fumigación, Desinfección y Limpieza de las Instalaciones de las entidades públicas.</t>
    </r>
  </si>
  <si>
    <r>
      <rPr>
        <b/>
        <sz val="9"/>
        <rFont val="Arial"/>
        <family val="2"/>
      </rPr>
      <t>Servicio de Implementación de Bancos de Información</t>
    </r>
  </si>
  <si>
    <r>
      <rPr>
        <b/>
        <sz val="9"/>
        <rFont val="Arial"/>
        <family val="2"/>
      </rPr>
      <t xml:space="preserve">Servicio  de  Incineración  de  Documentos  Públicos;  Bienes  Defectuosos  y /o  Caducados;
</t>
    </r>
    <r>
      <rPr>
        <b/>
        <sz val="9"/>
        <rFont val="Arial"/>
        <family val="2"/>
      </rPr>
      <t>Desechos de Laboratorio; y, Otros</t>
    </r>
  </si>
  <si>
    <r>
      <rPr>
        <b/>
        <sz val="9"/>
        <rFont val="Arial"/>
        <family val="2"/>
      </rPr>
      <t xml:space="preserve">Servicios de Provisión de Dispositivos Electrónicos y Certificación para Registro de Firmas
</t>
    </r>
    <r>
      <rPr>
        <b/>
        <sz val="9"/>
        <rFont val="Arial"/>
        <family val="2"/>
      </rPr>
      <t>Digitales</t>
    </r>
  </si>
  <si>
    <r>
      <rPr>
        <b/>
        <sz val="9"/>
        <rFont val="Arial"/>
        <family val="2"/>
      </rPr>
      <t xml:space="preserve">Servicios de Protección y Asistencia Técnica a Victimas, Testigos y Otros Participantes en
</t>
    </r>
    <r>
      <rPr>
        <b/>
        <sz val="9"/>
        <rFont val="Arial"/>
        <family val="2"/>
      </rPr>
      <t>Procesos Penales</t>
    </r>
  </si>
  <si>
    <r>
      <rPr>
        <b/>
        <sz val="9"/>
        <rFont val="Arial"/>
        <family val="2"/>
      </rPr>
      <t>Comisiones por la Venta de Productos; Servicios Postales y Financieros</t>
    </r>
  </si>
  <si>
    <r>
      <rPr>
        <b/>
        <sz val="9"/>
        <rFont val="Arial"/>
        <family val="2"/>
      </rPr>
      <t xml:space="preserve">Servicios de Monitoreo de la Información en Televisión, Radio, Prensa, Medios On-Line y
</t>
    </r>
    <r>
      <rPr>
        <b/>
        <sz val="9"/>
        <rFont val="Arial"/>
        <family val="2"/>
      </rPr>
      <t>Otros</t>
    </r>
  </si>
  <si>
    <r>
      <rPr>
        <b/>
        <sz val="9"/>
        <rFont val="Arial"/>
        <family val="2"/>
      </rPr>
      <t xml:space="preserve">Servicios   de   Almacenamiento,   Control,   Custodia   y   Dispensación   de   Medicamentos,
</t>
    </r>
    <r>
      <rPr>
        <b/>
        <sz val="9"/>
        <rFont val="Arial"/>
        <family val="2"/>
      </rPr>
      <t>Materiales e Insumos Médicos y Otros</t>
    </r>
  </si>
  <si>
    <r>
      <rPr>
        <b/>
        <sz val="9"/>
        <rFont val="Arial"/>
        <family val="2"/>
      </rPr>
      <t>Viático por Gastos de Residencia</t>
    </r>
  </si>
  <si>
    <r>
      <rPr>
        <b/>
        <sz val="9"/>
        <rFont val="Arial"/>
        <family val="2"/>
      </rPr>
      <t>Gastos para la Atención a Delegados Extranjeros y Nacionales. Deportistas, Entrenadores y Cuerpo Técnico que Representen al País</t>
    </r>
  </si>
  <si>
    <r>
      <rPr>
        <b/>
        <sz val="9"/>
        <rFont val="Arial"/>
        <family val="2"/>
      </rPr>
      <t xml:space="preserve">Recargos por los cambios en la utilización de pasajes al interior y al exterior emitidos por
</t>
    </r>
    <r>
      <rPr>
        <b/>
        <sz val="9"/>
        <rFont val="Arial"/>
        <family val="2"/>
      </rPr>
      <t>las empresas</t>
    </r>
  </si>
  <si>
    <r>
      <rPr>
        <b/>
        <sz val="9"/>
        <rFont val="Arial"/>
        <family val="2"/>
      </rPr>
      <t>Instalaciones, Mantenimientos y Reparaciones</t>
    </r>
  </si>
  <si>
    <r>
      <rPr>
        <b/>
        <sz val="9"/>
        <rFont val="Arial"/>
        <family val="2"/>
      </rPr>
      <t xml:space="preserve">Edificios,  Locales,  Residencias  y  Cableado  Estructurado  (Mantenimiento,  Reparación  e
</t>
    </r>
    <r>
      <rPr>
        <b/>
        <sz val="9"/>
        <rFont val="Arial"/>
        <family val="2"/>
      </rPr>
      <t>Instalación)</t>
    </r>
  </si>
  <si>
    <r>
      <rPr>
        <b/>
        <sz val="9"/>
        <rFont val="Arial"/>
        <family val="2"/>
      </rPr>
      <t>Mobiliarios (Instalación, Mantenimiento y Reparación)</t>
    </r>
  </si>
  <si>
    <r>
      <rPr>
        <b/>
        <sz val="9"/>
        <rFont val="Arial"/>
        <family val="2"/>
      </rPr>
      <t>Contrataciones de Estudios, Investigaciones y Servicios Técnicos Especializados</t>
    </r>
  </si>
  <si>
    <r>
      <rPr>
        <b/>
        <sz val="9"/>
        <rFont val="Arial"/>
        <family val="2"/>
      </rPr>
      <t xml:space="preserve">Registro, Inscripción y Otros Gastos previos a la aceptación para una Capacitación en el
</t>
    </r>
    <r>
      <rPr>
        <b/>
        <sz val="9"/>
        <rFont val="Arial"/>
        <family val="2"/>
      </rPr>
      <t>Exterior</t>
    </r>
  </si>
  <si>
    <r>
      <rPr>
        <b/>
        <sz val="9"/>
        <rFont val="Arial"/>
        <family val="2"/>
      </rPr>
      <t>Bienes de Uso y Consumo de Inversión</t>
    </r>
  </si>
  <si>
    <r>
      <rPr>
        <b/>
        <sz val="9"/>
        <rFont val="Arial"/>
        <family val="2"/>
      </rPr>
      <t>Vestuario, Lencería, Prendas de Protección, carpas y otros</t>
    </r>
  </si>
  <si>
    <r>
      <rPr>
        <b/>
        <sz val="9"/>
        <rFont val="Arial"/>
        <family val="2"/>
      </rPr>
      <t xml:space="preserve">Insumos,  Bienes,  Materiales  y  Suministros  para  la  Construcción,  Electricidad,  Plomería,
</t>
    </r>
    <r>
      <rPr>
        <b/>
        <sz val="9"/>
        <rFont val="Arial"/>
        <family val="2"/>
      </rPr>
      <t>Carpintería, Señalización Vial, Navegación y Contra Incendios</t>
    </r>
  </si>
  <si>
    <r>
      <rPr>
        <b/>
        <sz val="9"/>
        <rFont val="Arial"/>
        <family val="2"/>
      </rPr>
      <t>Insumos,  Bienes  y  Materiales  para  la  Producción  de  Programas  de  Radio  y  Televisión; Eventos Culturales; Artísticos; y,  Entretenimiento en General</t>
    </r>
  </si>
  <si>
    <r>
      <rPr>
        <b/>
        <sz val="9"/>
        <rFont val="Arial"/>
        <family val="2"/>
      </rPr>
      <t>Otros de Uso y Consumo de Inversión</t>
    </r>
  </si>
  <si>
    <r>
      <rPr>
        <b/>
        <sz val="9"/>
        <rFont val="Arial"/>
        <family val="2"/>
      </rPr>
      <t>Partes y Repuestos (No Depreciables)</t>
    </r>
  </si>
  <si>
    <r>
      <rPr>
        <b/>
        <sz val="9"/>
        <rFont val="Arial"/>
        <family val="2"/>
      </rPr>
      <t>Fondos de Reposición de Inversión</t>
    </r>
  </si>
  <si>
    <r>
      <rPr>
        <b/>
        <sz val="9"/>
        <rFont val="Arial"/>
        <family val="2"/>
      </rPr>
      <t>Fondos de Reposición Cajas Chicas en Proyectos y Programas de Inversión</t>
    </r>
  </si>
  <si>
    <r>
      <rPr>
        <b/>
        <sz val="9"/>
        <rFont val="Arial"/>
        <family val="2"/>
      </rPr>
      <t>Fondos Rotativos en Proyectos y Programas de Inversión</t>
    </r>
  </si>
  <si>
    <r>
      <rPr>
        <b/>
        <sz val="9"/>
        <rFont val="Arial"/>
        <family val="2"/>
      </rPr>
      <t>Asignación a Distribuir para Bienes y Servicios de Inversión</t>
    </r>
  </si>
  <si>
    <r>
      <rPr>
        <b/>
        <sz val="9"/>
        <rFont val="Arial"/>
        <family val="2"/>
      </rPr>
      <t>OBRAS PÚBLICAS</t>
    </r>
  </si>
  <si>
    <r>
      <rPr>
        <b/>
        <sz val="9"/>
        <rFont val="Arial"/>
        <family val="2"/>
      </rPr>
      <t>Obras de Infraestructura</t>
    </r>
  </si>
  <si>
    <r>
      <rPr>
        <b/>
        <sz val="9"/>
        <rFont val="Arial"/>
        <family val="2"/>
      </rPr>
      <t>De Agua Potable</t>
    </r>
  </si>
  <si>
    <r>
      <rPr>
        <b/>
        <sz val="9"/>
        <rFont val="Arial"/>
        <family val="2"/>
      </rPr>
      <t>De Riego y Manejo de Aguas</t>
    </r>
  </si>
  <si>
    <r>
      <rPr>
        <b/>
        <sz val="9"/>
        <rFont val="Arial"/>
        <family val="2"/>
      </rPr>
      <t>De Alcantarillado</t>
    </r>
  </si>
  <si>
    <r>
      <rPr>
        <b/>
        <sz val="9"/>
        <rFont val="Arial"/>
        <family val="2"/>
      </rPr>
      <t>De Urbanización y Embellecimiento</t>
    </r>
  </si>
  <si>
    <r>
      <rPr>
        <b/>
        <sz val="9"/>
        <rFont val="Arial"/>
        <family val="2"/>
      </rPr>
      <t>Obras Públicas de Transporte y Vías</t>
    </r>
  </si>
  <si>
    <r>
      <rPr>
        <b/>
        <sz val="9"/>
        <rFont val="Arial"/>
        <family val="2"/>
      </rPr>
      <t>Obras Públicas para Telecomunicaciones</t>
    </r>
  </si>
  <si>
    <r>
      <rPr>
        <b/>
        <sz val="9"/>
        <rFont val="Arial"/>
        <family val="2"/>
      </rPr>
      <t>Construcciones y Edificaciones</t>
    </r>
  </si>
  <si>
    <r>
      <rPr>
        <b/>
        <sz val="9"/>
        <rFont val="Arial"/>
        <family val="2"/>
      </rPr>
      <t>Hospitales y Centros de Asistencia Social y Salud</t>
    </r>
  </si>
  <si>
    <r>
      <rPr>
        <b/>
        <sz val="9"/>
        <rFont val="Arial"/>
        <family val="2"/>
      </rPr>
      <t>Construcciones Agropecuarias</t>
    </r>
  </si>
  <si>
    <r>
      <rPr>
        <b/>
        <sz val="9"/>
        <rFont val="Arial"/>
        <family val="2"/>
      </rPr>
      <t>Plantas Industriales</t>
    </r>
  </si>
  <si>
    <r>
      <rPr>
        <b/>
        <sz val="9"/>
        <rFont val="Arial"/>
        <family val="2"/>
      </rPr>
      <t>Habilitamiento y Protección del Suelo, Subsuelo y Áreas Ecológicas</t>
    </r>
  </si>
  <si>
    <r>
      <rPr>
        <b/>
        <sz val="9"/>
        <rFont val="Arial"/>
        <family val="2"/>
      </rPr>
      <t>Formación de Plantaciones</t>
    </r>
  </si>
  <si>
    <r>
      <rPr>
        <b/>
        <sz val="9"/>
        <rFont val="Arial"/>
        <family val="2"/>
      </rPr>
      <t>Explotación de Aguas Subterráneas</t>
    </r>
  </si>
  <si>
    <r>
      <rPr>
        <b/>
        <sz val="9"/>
        <rFont val="Arial"/>
        <family val="2"/>
      </rPr>
      <t>Obras de Infraestructura para el Control de Inundaciones y Estabilización de Cauces</t>
    </r>
  </si>
  <si>
    <r>
      <rPr>
        <b/>
        <sz val="9"/>
        <rFont val="Arial"/>
        <family val="2"/>
      </rPr>
      <t>Otras Obras de Infraestructura</t>
    </r>
  </si>
  <si>
    <r>
      <rPr>
        <b/>
        <sz val="9"/>
        <rFont val="Arial"/>
        <family val="2"/>
      </rPr>
      <t>Obras para Generación de Energía</t>
    </r>
  </si>
  <si>
    <r>
      <rPr>
        <b/>
        <sz val="9"/>
        <rFont val="Arial"/>
        <family val="2"/>
      </rPr>
      <t>Obras para Generación Eléctrica Hidráulica</t>
    </r>
  </si>
  <si>
    <r>
      <rPr>
        <b/>
        <sz val="9"/>
        <rFont val="Arial"/>
        <family val="2"/>
      </rPr>
      <t>Obras para Generación Eléctrica Térmica</t>
    </r>
  </si>
  <si>
    <r>
      <rPr>
        <b/>
        <sz val="9"/>
        <rFont val="Arial"/>
        <family val="2"/>
      </rPr>
      <t>Obras para Sistemas Alternativos de Generación de Energía</t>
    </r>
  </si>
  <si>
    <r>
      <rPr>
        <b/>
        <sz val="9"/>
        <rFont val="Arial"/>
        <family val="2"/>
      </rPr>
      <t>Otros Sistemas de Generación de Energía</t>
    </r>
  </si>
  <si>
    <r>
      <rPr>
        <b/>
        <sz val="9"/>
        <rFont val="Arial"/>
        <family val="2"/>
      </rPr>
      <t>Obras Hidrocarburíferas y Mineras</t>
    </r>
  </si>
  <si>
    <r>
      <rPr>
        <b/>
        <sz val="9"/>
        <rFont val="Arial"/>
        <family val="2"/>
      </rPr>
      <t>Obras para Extracción de Hidrocarburos</t>
    </r>
  </si>
  <si>
    <r>
      <rPr>
        <b/>
        <sz val="9"/>
        <rFont val="Arial"/>
        <family val="2"/>
      </rPr>
      <t>Obras para la Refinación</t>
    </r>
  </si>
  <si>
    <r>
      <rPr>
        <b/>
        <sz val="9"/>
        <rFont val="Arial"/>
        <family val="2"/>
      </rPr>
      <t>En Obras para el Almacenamiento</t>
    </r>
  </si>
  <si>
    <r>
      <rPr>
        <b/>
        <sz val="9"/>
        <rFont val="Arial"/>
        <family val="2"/>
      </rPr>
      <t>Obras para la Comercialización</t>
    </r>
  </si>
  <si>
    <r>
      <rPr>
        <b/>
        <sz val="9"/>
        <rFont val="Arial"/>
        <family val="2"/>
      </rPr>
      <t>Obras para el Transporte de Materias Primas y Derivados</t>
    </r>
  </si>
  <si>
    <r>
      <rPr>
        <b/>
        <sz val="9"/>
        <rFont val="Arial"/>
        <family val="2"/>
      </rPr>
      <t>Obras para la Actividad Minera</t>
    </r>
  </si>
  <si>
    <r>
      <rPr>
        <b/>
        <sz val="9"/>
        <rFont val="Arial"/>
        <family val="2"/>
      </rPr>
      <t>Otras Obras para el Sector Hidrocarburífero y Minero</t>
    </r>
  </si>
  <si>
    <r>
      <rPr>
        <b/>
        <sz val="9"/>
        <rFont val="Arial"/>
        <family val="2"/>
      </rPr>
      <t>Obras en Líneas, Redes e Instalaciones Eléctricas y de Telecomunicaciones</t>
    </r>
  </si>
  <si>
    <r>
      <rPr>
        <b/>
        <sz val="9"/>
        <rFont val="Arial"/>
        <family val="2"/>
      </rPr>
      <t>Líneas, Redes e Instalaciones Eléctricas</t>
    </r>
  </si>
  <si>
    <r>
      <rPr>
        <b/>
        <sz val="9"/>
        <rFont val="Arial"/>
        <family val="2"/>
      </rPr>
      <t>Líneas, Redes e Instalaciones de Telecomunicaciones</t>
    </r>
  </si>
  <si>
    <r>
      <rPr>
        <b/>
        <sz val="9"/>
        <rFont val="Arial"/>
        <family val="2"/>
      </rPr>
      <t>Otras Obras Eléctricas y de Telecomunicaciones</t>
    </r>
  </si>
  <si>
    <r>
      <rPr>
        <b/>
        <sz val="9"/>
        <rFont val="Arial"/>
        <family val="2"/>
      </rPr>
      <t>Mantenimiento y Reparaciones</t>
    </r>
  </si>
  <si>
    <r>
      <rPr>
        <b/>
        <sz val="9"/>
        <rFont val="Arial"/>
        <family val="2"/>
      </rPr>
      <t>En Obras de Infraestructura</t>
    </r>
  </si>
  <si>
    <r>
      <rPr>
        <b/>
        <sz val="9"/>
        <rFont val="Arial"/>
        <family val="2"/>
      </rPr>
      <t>En Obras para Generación de Energía Eléctrica</t>
    </r>
  </si>
  <si>
    <r>
      <rPr>
        <b/>
        <sz val="9"/>
        <rFont val="Arial"/>
        <family val="2"/>
      </rPr>
      <t>En Obras Hidrocarburíferas y Mineras</t>
    </r>
  </si>
  <si>
    <r>
      <rPr>
        <b/>
        <sz val="9"/>
        <rFont val="Arial"/>
        <family val="2"/>
      </rPr>
      <t>En Obras de Líneas, Redes e Instalaciones Eléctricas y de Telecomunicaciones</t>
    </r>
  </si>
  <si>
    <r>
      <rPr>
        <b/>
        <sz val="9"/>
        <rFont val="Arial"/>
        <family val="2"/>
      </rPr>
      <t>Otros Mantenimientos y Reparaciones de Obras</t>
    </r>
  </si>
  <si>
    <r>
      <rPr>
        <b/>
        <sz val="9"/>
        <rFont val="Arial"/>
        <family val="2"/>
      </rPr>
      <t>Asignación a Distribuir para Obras Públicas</t>
    </r>
  </si>
  <si>
    <r>
      <rPr>
        <b/>
        <sz val="9"/>
        <rFont val="Arial"/>
        <family val="2"/>
      </rPr>
      <t>OTROS GASTOS DE INVERSIÓN</t>
    </r>
  </si>
  <si>
    <r>
      <rPr>
        <b/>
        <sz val="9"/>
        <rFont val="Arial"/>
        <family val="2"/>
      </rPr>
      <t xml:space="preserve">Costas    Judiciales;    Trámites    Notariales,    Legalización    de    Documentos    y   Arreglos
</t>
    </r>
    <r>
      <rPr>
        <b/>
        <sz val="9"/>
        <rFont val="Arial"/>
        <family val="2"/>
      </rPr>
      <t>Extrajudiciales</t>
    </r>
  </si>
  <si>
    <r>
      <rPr>
        <b/>
        <sz val="9"/>
        <rFont val="Arial"/>
        <family val="2"/>
      </rPr>
      <t>Intereses por mora Patronal al IESS</t>
    </r>
  </si>
  <si>
    <r>
      <rPr>
        <b/>
        <sz val="9"/>
        <rFont val="Arial"/>
        <family val="2"/>
      </rPr>
      <t>Asignación sujeta a distribución para Inversión</t>
    </r>
  </si>
  <si>
    <r>
      <rPr>
        <b/>
        <sz val="9"/>
        <rFont val="Arial"/>
        <family val="2"/>
      </rPr>
      <t>TRANSFERENCIAS Y DONACIONES PARA INVERSIÓN</t>
    </r>
  </si>
  <si>
    <r>
      <rPr>
        <b/>
        <sz val="9"/>
        <rFont val="Arial"/>
        <family val="2"/>
      </rPr>
      <t>Transferencias para Inversión al Sector Público</t>
    </r>
  </si>
  <si>
    <r>
      <rPr>
        <b/>
        <sz val="9"/>
        <rFont val="Arial"/>
        <family val="2"/>
      </rPr>
      <t>A Entidades Descentralizadas y Autónomas (Transferencias para Inversión)</t>
    </r>
  </si>
  <si>
    <r>
      <rPr>
        <b/>
        <sz val="9"/>
        <rFont val="Arial"/>
        <family val="2"/>
      </rPr>
      <t>Transferencias y Donaciones de Inversión al Sector Privado Interno</t>
    </r>
  </si>
  <si>
    <r>
      <rPr>
        <b/>
        <sz val="9"/>
        <rFont val="Arial"/>
        <family val="2"/>
      </rPr>
      <t>Transferencias y Donaciones al  Sector Privado Financiero</t>
    </r>
  </si>
  <si>
    <r>
      <rPr>
        <b/>
        <sz val="9"/>
        <rFont val="Arial"/>
        <family val="2"/>
      </rPr>
      <t>Transferencias y Donaciones al Sector Privado no Financiero</t>
    </r>
  </si>
  <si>
    <r>
      <rPr>
        <b/>
        <sz val="9"/>
        <rFont val="Arial"/>
        <family val="2"/>
      </rPr>
      <t>Becas</t>
    </r>
  </si>
  <si>
    <r>
      <rPr>
        <b/>
        <sz val="9"/>
        <rFont val="Arial"/>
        <family val="2"/>
      </rPr>
      <t>Bono de la Vivienda</t>
    </r>
  </si>
  <si>
    <r>
      <rPr>
        <b/>
        <sz val="9"/>
        <rFont val="Arial"/>
        <family val="2"/>
      </rPr>
      <t>Transferencias  al  Sector  Privado  no  Financiero  para  sustitución  del  gas  licuado  de</t>
    </r>
  </si>
  <si>
    <r>
      <rPr>
        <b/>
        <sz val="9"/>
        <rFont val="Arial"/>
        <family val="2"/>
      </rPr>
      <t>Transferencias y Donaciones de Inversión al Exterior</t>
    </r>
  </si>
  <si>
    <r>
      <rPr>
        <b/>
        <sz val="9"/>
        <rFont val="Arial"/>
        <family val="2"/>
      </rPr>
      <t>Al  Exterior</t>
    </r>
  </si>
  <si>
    <r>
      <rPr>
        <b/>
        <sz val="9"/>
        <rFont val="Arial"/>
        <family val="2"/>
      </rPr>
      <t>A Organismos Externos Partícipes del Fondo Ecuador – Venezuela para el Desarrollo</t>
    </r>
  </si>
  <si>
    <r>
      <rPr>
        <b/>
        <sz val="9"/>
        <rFont val="Arial"/>
        <family val="2"/>
      </rPr>
      <t>Transferencias de Inversión al Sector Privado no Financiero</t>
    </r>
  </si>
  <si>
    <r>
      <rPr>
        <b/>
        <sz val="9"/>
        <rFont val="Arial"/>
        <family val="2"/>
      </rPr>
      <t>Subsidios e Incentivo Económico</t>
    </r>
  </si>
  <si>
    <r>
      <rPr>
        <b/>
        <sz val="9"/>
        <rFont val="Arial"/>
        <family val="2"/>
      </rPr>
      <t>Bono de Desnutrición Cero</t>
    </r>
  </si>
  <si>
    <r>
      <rPr>
        <b/>
        <sz val="9"/>
        <rFont val="Arial"/>
        <family val="2"/>
      </rPr>
      <t>Incentivo Económico para Actividades Agropecuarias, Caza y Pesca</t>
    </r>
  </si>
  <si>
    <r>
      <rPr>
        <sz val="9"/>
        <rFont val="Arial"/>
        <family val="2"/>
      </rPr>
      <t xml:space="preserve">Aportes   y   Participaciones   para   Inversión   a   </t>
    </r>
    <r>
      <rPr>
        <b/>
        <sz val="9"/>
        <rFont val="Arial"/>
        <family val="2"/>
      </rPr>
      <t xml:space="preserve">Gobiernos   Autónomos   Descentralizados   y
</t>
    </r>
    <r>
      <rPr>
        <b/>
        <sz val="9"/>
        <rFont val="Arial"/>
        <family val="2"/>
      </rPr>
      <t>Regímenes Especiales</t>
    </r>
  </si>
  <si>
    <r>
      <rPr>
        <b/>
        <sz val="9"/>
        <rFont val="Arial"/>
        <family val="2"/>
      </rPr>
      <t>Al Fondo de Inversiones Municipales por Aporte del FODESEC</t>
    </r>
  </si>
  <si>
    <r>
      <rPr>
        <b/>
        <sz val="9"/>
        <rFont val="Arial"/>
        <family val="2"/>
      </rPr>
      <t>A Municipios Capitales de Provincia, por Aporte del FODESEC</t>
    </r>
  </si>
  <si>
    <r>
      <rPr>
        <b/>
        <sz val="9"/>
        <rFont val="Arial"/>
        <family val="2"/>
      </rPr>
      <t>A Gobiernos Autónomos Descentralizados por Emergencias</t>
    </r>
  </si>
  <si>
    <r>
      <rPr>
        <b/>
        <sz val="9"/>
        <rFont val="Arial"/>
        <family val="2"/>
      </rPr>
      <t xml:space="preserve">A Gobiernos Autónomos Descentralizados Provinciales y Régimen Especial de Galápagos
</t>
    </r>
    <r>
      <rPr>
        <b/>
        <sz val="9"/>
        <rFont val="Arial"/>
        <family val="2"/>
      </rPr>
      <t>por el Ejercicio de Nuevas Competencias</t>
    </r>
  </si>
  <si>
    <r>
      <rPr>
        <b/>
        <sz val="9"/>
        <rFont val="Arial"/>
        <family val="2"/>
      </rPr>
      <t xml:space="preserve">A  Gobiernos  Autónomos  Descentralizados  Distritales  y  Municipales  por  el  Ejercicio  de
</t>
    </r>
    <r>
      <rPr>
        <b/>
        <sz val="9"/>
        <rFont val="Arial"/>
        <family val="2"/>
      </rPr>
      <t>Nuevas Competencias</t>
    </r>
  </si>
  <si>
    <r>
      <rPr>
        <b/>
        <sz val="9"/>
        <rFont val="Arial"/>
        <family val="2"/>
      </rPr>
      <t xml:space="preserve">Participaciones  de  Capital  en  los  Ingresos  Petroleros  a  favor  de  la  Fuente  Fiscal  del
</t>
    </r>
    <r>
      <rPr>
        <b/>
        <sz val="9"/>
        <rFont val="Arial"/>
        <family val="2"/>
      </rPr>
      <t>Presupuesto General del Estado</t>
    </r>
  </si>
  <si>
    <r>
      <rPr>
        <b/>
        <sz val="9"/>
        <rFont val="Arial"/>
        <family val="2"/>
      </rPr>
      <t>Por Regalías de PETROECUADOR</t>
    </r>
  </si>
  <si>
    <r>
      <rPr>
        <b/>
        <sz val="9"/>
        <rFont val="Arial"/>
        <family val="2"/>
      </rPr>
      <t>Por Regalías de Participación del Estado</t>
    </r>
  </si>
  <si>
    <r>
      <rPr>
        <b/>
        <sz val="9"/>
        <rFont val="Arial"/>
        <family val="2"/>
      </rPr>
      <t>Por Regalías de Campos Marginales</t>
    </r>
  </si>
  <si>
    <r>
      <rPr>
        <b/>
        <sz val="9"/>
        <rFont val="Arial"/>
        <family val="2"/>
      </rPr>
      <t>Por Regalías de Alianzas Operativas</t>
    </r>
  </si>
  <si>
    <r>
      <rPr>
        <b/>
        <sz val="9"/>
        <rFont val="Arial"/>
        <family val="2"/>
      </rPr>
      <t>Por Exportaciones de Petróleo de PETROECUADOR Ex-Consorcio</t>
    </r>
  </si>
  <si>
    <r>
      <rPr>
        <b/>
        <sz val="9"/>
        <rFont val="Arial"/>
        <family val="2"/>
      </rPr>
      <t>Por Exportaciones de Petróleo de PETROECUADOR Nororiente</t>
    </r>
  </si>
  <si>
    <r>
      <rPr>
        <b/>
        <sz val="9"/>
        <rFont val="Arial"/>
        <family val="2"/>
      </rPr>
      <t>Por Exportaciones de Petróleo Participación con City Oriente  Bloque 27</t>
    </r>
  </si>
  <si>
    <r>
      <rPr>
        <b/>
        <sz val="9"/>
        <rFont val="Arial"/>
        <family val="2"/>
      </rPr>
      <t>Por Exportaciones de Petróleo Participación con YPF Bloque 16 y BOGUI CAPIRON</t>
    </r>
  </si>
  <si>
    <r>
      <rPr>
        <b/>
        <sz val="9"/>
        <rFont val="Arial"/>
        <family val="2"/>
      </rPr>
      <t>Por Exportaciones de Petróleo Participación con Canadá Grande Bloque 1</t>
    </r>
  </si>
  <si>
    <r>
      <rPr>
        <b/>
        <sz val="9"/>
        <rFont val="Arial"/>
        <family val="2"/>
      </rPr>
      <t xml:space="preserve">Por Exportaciones de Petróleo Participación con PERENCO Coca Payamino y Bloques 7 y
</t>
    </r>
    <r>
      <rPr>
        <b/>
        <sz val="9"/>
        <rFont val="Arial"/>
        <family val="2"/>
      </rPr>
      <t>21</t>
    </r>
  </si>
  <si>
    <r>
      <rPr>
        <b/>
        <sz val="9"/>
        <rFont val="Arial"/>
        <family val="2"/>
      </rPr>
      <t>Por Exportaciones de Crudo Participación con Occidental Lim y Bloque 15 y EdenYuturi</t>
    </r>
  </si>
  <si>
    <r>
      <rPr>
        <b/>
        <sz val="9"/>
        <rFont val="Arial"/>
        <family val="2"/>
      </rPr>
      <t>De Exportaciones de Petróleo Participación Petro -Oriental Bloques 14 y 17</t>
    </r>
  </si>
  <si>
    <r>
      <rPr>
        <b/>
        <sz val="9"/>
        <rFont val="Arial"/>
        <family val="2"/>
      </rPr>
      <t>Por  Exportaciones  de  Petróleo  Participación  con  Ecuador  TLC  Bloque  18  y  Campo Compartido Palo Azul</t>
    </r>
  </si>
  <si>
    <r>
      <rPr>
        <b/>
        <sz val="9"/>
        <rFont val="Arial"/>
        <family val="2"/>
      </rPr>
      <t>Por Exportaciones de Petróleo Participación con CNPC Bloque 11 Cristal Rubí</t>
    </r>
  </si>
  <si>
    <r>
      <rPr>
        <b/>
        <sz val="9"/>
        <rFont val="Arial"/>
        <family val="2"/>
      </rPr>
      <t>Por Exportaciones de Petróleo de Participación en Campos Marginales</t>
    </r>
  </si>
  <si>
    <r>
      <rPr>
        <b/>
        <sz val="9"/>
        <rFont val="Arial"/>
        <family val="2"/>
      </rPr>
      <t>Por Exportaciones de Petróleo de Alianzas Operativas</t>
    </r>
  </si>
  <si>
    <r>
      <rPr>
        <b/>
        <sz val="9"/>
        <rFont val="Arial"/>
        <family val="2"/>
      </rPr>
      <t>Por Exportaciones de Petróleo de Diferencial de Calidad</t>
    </r>
  </si>
  <si>
    <r>
      <rPr>
        <b/>
        <sz val="9"/>
        <rFont val="Arial"/>
        <family val="2"/>
      </rPr>
      <t>Por Exportaciones de Petróleo de Compañías de Prestación de Servicios</t>
    </r>
  </si>
  <si>
    <r>
      <rPr>
        <b/>
        <sz val="9"/>
        <rFont val="Arial"/>
        <family val="2"/>
      </rPr>
      <t>Por  Exportaciones  de  Petróleo  de  Compañías  de  Prestación  de  Servicios  Específicos</t>
    </r>
  </si>
  <si>
    <r>
      <rPr>
        <b/>
        <sz val="9"/>
        <rFont val="Arial"/>
        <family val="2"/>
      </rPr>
      <t xml:space="preserve">Por  Exportaciones  de  Petróleo  de  Compañías  de  Prestación  de  Servicios  Específicos
</t>
    </r>
    <r>
      <rPr>
        <b/>
        <sz val="9"/>
        <rFont val="Arial"/>
        <family val="2"/>
      </rPr>
      <t>Tivacuno</t>
    </r>
  </si>
  <si>
    <r>
      <rPr>
        <b/>
        <sz val="9"/>
        <rFont val="Arial"/>
        <family val="2"/>
      </rPr>
      <t xml:space="preserve">Por Participación de Excedentes de Precios de Contratos Petroleros con Andes Petroleum
</t>
    </r>
    <r>
      <rPr>
        <b/>
        <sz val="9"/>
        <rFont val="Arial"/>
        <family val="2"/>
      </rPr>
      <t>Bloque Fanny 18 B – Tarapoa</t>
    </r>
  </si>
  <si>
    <r>
      <rPr>
        <b/>
        <sz val="9"/>
        <rFont val="Arial"/>
        <family val="2"/>
      </rPr>
      <t xml:space="preserve">Por  Participación  de  Excedentes  de  Precios  de  Contratos  Petroleros  con  City  Oriente
</t>
    </r>
    <r>
      <rPr>
        <b/>
        <sz val="9"/>
        <rFont val="Arial"/>
        <family val="2"/>
      </rPr>
      <t>Bloque 27</t>
    </r>
  </si>
  <si>
    <r>
      <rPr>
        <b/>
        <sz val="9"/>
        <rFont val="Arial"/>
        <family val="2"/>
      </rPr>
      <t xml:space="preserve">Por Participación de Excedentes de Precios de Contratos Petroleros con Perenco Bloques
</t>
    </r>
    <r>
      <rPr>
        <b/>
        <sz val="9"/>
        <rFont val="Arial"/>
        <family val="2"/>
      </rPr>
      <t>7 y 21</t>
    </r>
  </si>
  <si>
    <r>
      <rPr>
        <b/>
        <sz val="9"/>
        <rFont val="Arial"/>
        <family val="2"/>
      </rPr>
      <t xml:space="preserve">Por  Participación  de  Excedentes  de  Precios  de  Contratos  Petroleros  con  Petro-Oriental
</t>
    </r>
    <r>
      <rPr>
        <b/>
        <sz val="9"/>
        <rFont val="Arial"/>
        <family val="2"/>
      </rPr>
      <t>Bloques 14 y 17</t>
    </r>
  </si>
  <si>
    <r>
      <rPr>
        <b/>
        <sz val="9"/>
        <rFont val="Arial"/>
        <family val="2"/>
      </rPr>
      <t xml:space="preserve">Por  Participación  de  Excedentes  de  Precios  de  Contratos  Petroleros  con  REPSOL  YPF
</t>
    </r>
    <r>
      <rPr>
        <b/>
        <sz val="9"/>
        <rFont val="Arial"/>
        <family val="2"/>
      </rPr>
      <t>Bloque 16</t>
    </r>
  </si>
  <si>
    <r>
      <rPr>
        <b/>
        <sz val="9"/>
        <rFont val="Arial"/>
        <family val="2"/>
      </rPr>
      <t>Por Participación de Excedentes de Precios de Contratos Petroleros con Ecuador TLC SA Bloque 18 Palo Azul</t>
    </r>
  </si>
  <si>
    <r>
      <rPr>
        <b/>
        <sz val="9"/>
        <rFont val="Arial"/>
        <family val="2"/>
      </rPr>
      <t xml:space="preserve">Por Participación de Excedentes de Precios de Contratos Petroleros con Canadá Grande
</t>
    </r>
    <r>
      <rPr>
        <b/>
        <sz val="9"/>
        <rFont val="Arial"/>
        <family val="2"/>
      </rPr>
      <t>Limit.</t>
    </r>
  </si>
  <si>
    <r>
      <rPr>
        <b/>
        <sz val="9"/>
        <rFont val="Arial"/>
        <family val="2"/>
      </rPr>
      <t>Por Exportaciones de Petróleo Bloque 15 y Unificados</t>
    </r>
  </si>
  <si>
    <r>
      <rPr>
        <b/>
        <sz val="9"/>
        <rFont val="Arial"/>
        <family val="2"/>
      </rPr>
      <t xml:space="preserve">Por Exportaciones de Petróleo de Participación con Andes Petroleum Bloque Fanny 18 B -
</t>
    </r>
    <r>
      <rPr>
        <b/>
        <sz val="9"/>
        <rFont val="Arial"/>
        <family val="2"/>
      </rPr>
      <t>Tarapoa</t>
    </r>
  </si>
  <si>
    <r>
      <rPr>
        <b/>
        <sz val="9"/>
        <rFont val="Arial"/>
        <family val="2"/>
      </rPr>
      <t>Por Regalías PETROAMAZONAS Bloque 15</t>
    </r>
  </si>
  <si>
    <r>
      <rPr>
        <b/>
        <sz val="9"/>
        <rFont val="Arial"/>
        <family val="2"/>
      </rPr>
      <t>Por Regalías PETROECUADOR Bloque 27</t>
    </r>
  </si>
  <si>
    <r>
      <rPr>
        <b/>
        <sz val="9"/>
        <rFont val="Arial"/>
        <family val="2"/>
      </rPr>
      <t>Por Exportaciones de Petróleo Bloque 27</t>
    </r>
  </si>
  <si>
    <r>
      <rPr>
        <b/>
        <sz val="9"/>
        <rFont val="Arial"/>
        <family val="2"/>
      </rPr>
      <t>Por la Explotación de Gas Natural</t>
    </r>
  </si>
  <si>
    <r>
      <rPr>
        <b/>
        <sz val="9"/>
        <rFont val="Arial"/>
        <family val="2"/>
      </rPr>
      <t xml:space="preserve">Por   Participaciones   de   Capital   de   los   Entes   Públicos   y   Privados   en   los   Ingresos
</t>
    </r>
    <r>
      <rPr>
        <b/>
        <sz val="9"/>
        <rFont val="Arial"/>
        <family val="2"/>
      </rPr>
      <t>Hidrocarburíferos</t>
    </r>
  </si>
  <si>
    <r>
      <rPr>
        <b/>
        <sz val="9"/>
        <rFont val="Arial"/>
        <family val="2"/>
      </rPr>
      <t xml:space="preserve">Por   Participaciones   para   Inversión   de   los   Entes   Públicos   y   Privados   en   Ingresos
</t>
    </r>
    <r>
      <rPr>
        <b/>
        <sz val="9"/>
        <rFont val="Arial"/>
        <family val="2"/>
      </rPr>
      <t>Preasignados</t>
    </r>
  </si>
  <si>
    <r>
      <rPr>
        <b/>
        <sz val="9"/>
        <rFont val="Arial"/>
        <family val="2"/>
      </rPr>
      <t>Asignación a Distribuir para Transferencias y Donaciones de Inversión</t>
    </r>
  </si>
  <si>
    <r>
      <rPr>
        <b/>
        <sz val="9"/>
        <rFont val="Arial"/>
        <family val="2"/>
      </rPr>
      <t>GASTOS DE CAPITAL</t>
    </r>
  </si>
  <si>
    <r>
      <rPr>
        <b/>
        <sz val="9"/>
        <rFont val="Arial"/>
        <family val="2"/>
      </rPr>
      <t>BIENES DE LARGA DURACIÓN</t>
    </r>
  </si>
  <si>
    <r>
      <rPr>
        <b/>
        <sz val="9"/>
        <rFont val="Arial"/>
        <family val="2"/>
      </rPr>
      <t>Bienes Muebles</t>
    </r>
  </si>
  <si>
    <r>
      <rPr>
        <b/>
        <sz val="9"/>
        <rFont val="Arial"/>
        <family val="2"/>
      </rPr>
      <t>Mobiliarios (de Larga Duración)</t>
    </r>
  </si>
  <si>
    <r>
      <rPr>
        <b/>
        <sz val="9"/>
        <rFont val="Arial"/>
        <family val="2"/>
      </rPr>
      <t>Maquinarias y Equipos (de Larga Duración)</t>
    </r>
  </si>
  <si>
    <r>
      <rPr>
        <b/>
        <sz val="9"/>
        <rFont val="Arial"/>
        <family val="2"/>
      </rPr>
      <t>Vehículos (de Larga Duración)</t>
    </r>
  </si>
  <si>
    <r>
      <rPr>
        <b/>
        <sz val="9"/>
        <rFont val="Arial"/>
        <family val="2"/>
      </rPr>
      <t>Herramientas (de Larga Duración)</t>
    </r>
  </si>
  <si>
    <r>
      <rPr>
        <b/>
        <sz val="9"/>
        <rFont val="Arial"/>
        <family val="2"/>
      </rPr>
      <t>Bienes Artísticos y Culturales</t>
    </r>
  </si>
  <si>
    <r>
      <rPr>
        <b/>
        <sz val="9"/>
        <rFont val="Arial"/>
        <family val="2"/>
      </rPr>
      <t>Bienes de Seguridad Nacional Estratégica</t>
    </r>
  </si>
  <si>
    <r>
      <rPr>
        <b/>
        <sz val="9"/>
        <rFont val="Arial"/>
        <family val="2"/>
      </rPr>
      <t>Equipo Médico</t>
    </r>
  </si>
  <si>
    <r>
      <rPr>
        <b/>
        <sz val="9"/>
        <rFont val="Arial"/>
        <family val="2"/>
      </rPr>
      <t>Instrumental Médico</t>
    </r>
  </si>
  <si>
    <r>
      <rPr>
        <b/>
        <sz val="9"/>
        <rFont val="Arial"/>
        <family val="2"/>
      </rPr>
      <t>Equipo Odontológico</t>
    </r>
  </si>
  <si>
    <r>
      <rPr>
        <b/>
        <sz val="9"/>
        <rFont val="Arial"/>
        <family val="2"/>
      </rPr>
      <t>Instrumental Odontológico</t>
    </r>
  </si>
  <si>
    <r>
      <rPr>
        <b/>
        <sz val="9"/>
        <rFont val="Arial"/>
        <family val="2"/>
      </rPr>
      <t xml:space="preserve">Equipo  e  Instrumental  Médico  y  Odontológico  de  Uso  Inmediato  para  la  Prestación  de
</t>
    </r>
    <r>
      <rPr>
        <b/>
        <sz val="9"/>
        <rFont val="Arial"/>
        <family val="2"/>
      </rPr>
      <t>Servicios de Salud</t>
    </r>
  </si>
  <si>
    <r>
      <rPr>
        <b/>
        <sz val="9"/>
        <rFont val="Arial"/>
        <family val="2"/>
      </rPr>
      <t>Bienes Inmuebles</t>
    </r>
  </si>
  <si>
    <r>
      <rPr>
        <b/>
        <sz val="9"/>
        <rFont val="Arial"/>
        <family val="2"/>
      </rPr>
      <t>Terrenos (Inmuebles)</t>
    </r>
  </si>
  <si>
    <r>
      <rPr>
        <b/>
        <sz val="9"/>
        <rFont val="Arial"/>
        <family val="2"/>
      </rPr>
      <t>Edificios, Locales y Residencias (Inmuebles)</t>
    </r>
  </si>
  <si>
    <r>
      <rPr>
        <b/>
        <sz val="9"/>
        <rFont val="Arial"/>
        <family val="2"/>
      </rPr>
      <t>Bienes prefabricados (Inmuebles)</t>
    </r>
  </si>
  <si>
    <r>
      <rPr>
        <b/>
        <sz val="9"/>
        <rFont val="Arial"/>
        <family val="2"/>
      </rPr>
      <t>Otros Bienes Inmuebles</t>
    </r>
  </si>
  <si>
    <r>
      <rPr>
        <b/>
        <sz val="9"/>
        <rFont val="Arial"/>
        <family val="2"/>
      </rPr>
      <t>Expropiaciones de Bienes</t>
    </r>
  </si>
  <si>
    <r>
      <rPr>
        <b/>
        <sz val="9"/>
        <rFont val="Arial"/>
        <family val="2"/>
      </rPr>
      <t>Terrenos (Expropiación)</t>
    </r>
  </si>
  <si>
    <r>
      <rPr>
        <b/>
        <sz val="9"/>
        <rFont val="Arial"/>
        <family val="2"/>
      </rPr>
      <t>Edificios, Locales y Residencias (Expropiación)</t>
    </r>
  </si>
  <si>
    <r>
      <rPr>
        <b/>
        <sz val="9"/>
        <rFont val="Arial"/>
        <family val="2"/>
      </rPr>
      <t>Otras Expropiaciones de Bienes</t>
    </r>
  </si>
  <si>
    <r>
      <rPr>
        <b/>
        <sz val="9"/>
        <rFont val="Arial"/>
        <family val="2"/>
      </rPr>
      <t>Intangibles</t>
    </r>
  </si>
  <si>
    <r>
      <rPr>
        <b/>
        <sz val="9"/>
        <rFont val="Arial"/>
        <family val="2"/>
      </rPr>
      <t>Patentes,  Derechos  de  Autor,  Marcas  Registradas,  Derecho  de  Llave  y  Explotación  de</t>
    </r>
  </si>
  <si>
    <r>
      <rPr>
        <b/>
        <sz val="9"/>
        <rFont val="Arial"/>
        <family val="2"/>
      </rPr>
      <t>Licencias Computacionales</t>
    </r>
  </si>
  <si>
    <r>
      <rPr>
        <b/>
        <sz val="9"/>
        <rFont val="Arial"/>
        <family val="2"/>
      </rPr>
      <t>Sistemas de Información</t>
    </r>
  </si>
  <si>
    <r>
      <rPr>
        <b/>
        <sz val="9"/>
        <rFont val="Arial"/>
        <family val="2"/>
      </rPr>
      <t>Páginas Web</t>
    </r>
  </si>
  <si>
    <r>
      <rPr>
        <b/>
        <sz val="9"/>
        <rFont val="Arial"/>
        <family val="2"/>
      </rPr>
      <t>Bosques</t>
    </r>
  </si>
  <si>
    <r>
      <rPr>
        <b/>
        <sz val="9"/>
        <rFont val="Arial"/>
        <family val="2"/>
      </rPr>
      <t>Otros Bienes Biológicos</t>
    </r>
  </si>
  <si>
    <r>
      <rPr>
        <b/>
        <sz val="9"/>
        <rFont val="Arial"/>
        <family val="2"/>
      </rPr>
      <t>Asignación a Distribuir para Bienes de Larga Duración</t>
    </r>
  </si>
  <si>
    <r>
      <rPr>
        <b/>
        <sz val="9"/>
        <rFont val="Arial"/>
        <family val="2"/>
      </rPr>
      <t>INVERSIONES FINANCIERAS</t>
    </r>
  </si>
  <si>
    <r>
      <rPr>
        <b/>
        <sz val="9"/>
        <rFont val="Arial"/>
        <family val="2"/>
      </rPr>
      <t>Inversiones en Títulos – Valores</t>
    </r>
  </si>
  <si>
    <r>
      <rPr>
        <b/>
        <sz val="9"/>
        <rFont val="Arial"/>
        <family val="2"/>
      </rPr>
      <t>Certificados del Tesoro Nacional</t>
    </r>
  </si>
  <si>
    <r>
      <rPr>
        <b/>
        <sz val="9"/>
        <rFont val="Arial"/>
        <family val="2"/>
      </rPr>
      <t>Bonos del Estado</t>
    </r>
  </si>
  <si>
    <r>
      <rPr>
        <b/>
        <sz val="9"/>
        <rFont val="Arial"/>
        <family val="2"/>
      </rPr>
      <t>Depósitos a Plazo</t>
    </r>
  </si>
  <si>
    <r>
      <rPr>
        <b/>
        <sz val="9"/>
        <rFont val="Arial"/>
        <family val="2"/>
      </rPr>
      <t>Compra de Acciones</t>
    </r>
  </si>
  <si>
    <r>
      <rPr>
        <b/>
        <sz val="9"/>
        <rFont val="Arial"/>
        <family val="2"/>
      </rPr>
      <t>Depósitos a Plazo en Moneda Extranjera</t>
    </r>
  </si>
  <si>
    <r>
      <rPr>
        <b/>
        <sz val="9"/>
        <rFont val="Arial"/>
        <family val="2"/>
      </rPr>
      <t>Participaciones de Capital</t>
    </r>
  </si>
  <si>
    <r>
      <rPr>
        <b/>
        <sz val="9"/>
        <rFont val="Arial"/>
        <family val="2"/>
      </rPr>
      <t>Participaciones Fiduciarias</t>
    </r>
  </si>
  <si>
    <r>
      <rPr>
        <b/>
        <sz val="9"/>
        <rFont val="Arial"/>
        <family val="2"/>
      </rPr>
      <t>Inversiones IESS</t>
    </r>
  </si>
  <si>
    <r>
      <rPr>
        <b/>
        <sz val="9"/>
        <rFont val="Arial"/>
        <family val="2"/>
      </rPr>
      <t>Otros Títulos</t>
    </r>
  </si>
  <si>
    <r>
      <rPr>
        <b/>
        <sz val="9"/>
        <rFont val="Arial"/>
        <family val="2"/>
      </rPr>
      <t>Otros Valores</t>
    </r>
  </si>
  <si>
    <r>
      <rPr>
        <b/>
        <sz val="9"/>
        <rFont val="Arial"/>
        <family val="2"/>
      </rPr>
      <t>Concesión de Préstamos</t>
    </r>
  </si>
  <si>
    <r>
      <rPr>
        <b/>
        <sz val="9"/>
        <rFont val="Arial"/>
        <family val="2"/>
      </rPr>
      <t>A Entidades del Gobierno Autónomo Descentralizado</t>
    </r>
  </si>
  <si>
    <r>
      <rPr>
        <b/>
        <sz val="9"/>
        <rFont val="Arial"/>
        <family val="2"/>
      </rPr>
      <t>Anticipos a Servidores Públicos</t>
    </r>
  </si>
  <si>
    <r>
      <rPr>
        <b/>
        <sz val="9"/>
        <rFont val="Arial"/>
        <family val="2"/>
      </rPr>
      <t>Anticipos a Contratistas</t>
    </r>
  </si>
  <si>
    <r>
      <rPr>
        <b/>
        <sz val="9"/>
        <rFont val="Arial"/>
        <family val="2"/>
      </rPr>
      <t>A Organismos Externos Partícipes del Fondo Ecuador - Venezuela para el Desarrollo</t>
    </r>
  </si>
  <si>
    <r>
      <rPr>
        <b/>
        <sz val="9"/>
        <rFont val="Arial"/>
        <family val="2"/>
      </rPr>
      <t>Inversiones en Títulos - Valores</t>
    </r>
  </si>
  <si>
    <r>
      <rPr>
        <b/>
        <sz val="9"/>
        <rFont val="Arial"/>
        <family val="2"/>
      </rPr>
      <t>Aportes para Futuras Capitalizaciones</t>
    </r>
  </si>
  <si>
    <r>
      <rPr>
        <b/>
        <sz val="9"/>
        <rFont val="Arial"/>
        <family val="2"/>
      </rPr>
      <t>Asignación a Distribuir para Inversiones Financieras</t>
    </r>
  </si>
  <si>
    <r>
      <rPr>
        <b/>
        <sz val="9"/>
        <rFont val="Arial"/>
        <family val="2"/>
      </rPr>
      <t>TRANSFERENCIAS Y DONACIONES DE CAPITAL</t>
    </r>
  </si>
  <si>
    <r>
      <rPr>
        <b/>
        <sz val="9"/>
        <rFont val="Arial"/>
        <family val="2"/>
      </rPr>
      <t>Transferencias de Capital al Sector Público</t>
    </r>
  </si>
  <si>
    <r>
      <rPr>
        <b/>
        <sz val="9"/>
        <rFont val="Arial"/>
        <family val="2"/>
      </rPr>
      <t>A Fondos y Cuentas Especiales</t>
    </r>
  </si>
  <si>
    <r>
      <rPr>
        <b/>
        <sz val="9"/>
        <rFont val="Arial"/>
        <family val="2"/>
      </rPr>
      <t>A Entidades de Educación Superior con Financiamiento Público</t>
    </r>
  </si>
  <si>
    <r>
      <rPr>
        <b/>
        <sz val="9"/>
        <rFont val="Arial"/>
        <family val="2"/>
      </rPr>
      <t>A Empresas Públicas con Financiamiento Público</t>
    </r>
  </si>
  <si>
    <r>
      <rPr>
        <b/>
        <sz val="9"/>
        <rFont val="Arial"/>
        <family val="2"/>
      </rPr>
      <t>Donaciones de Capital al Sector Privado Interno</t>
    </r>
  </si>
  <si>
    <r>
      <rPr>
        <b/>
        <sz val="9"/>
        <rFont val="Arial"/>
        <family val="2"/>
      </rPr>
      <t xml:space="preserve">Transferencias   a   Empresas   Petroleras   Privadas   por   aplicación   de   la   Disposición Transitoria Primera de la Ley Reformatoria a la Ley de Hidrocarburos y a la Ley de Régimen
</t>
    </r>
    <r>
      <rPr>
        <b/>
        <sz val="9"/>
        <rFont val="Arial"/>
        <family val="2"/>
      </rPr>
      <t>Tributario Interno</t>
    </r>
  </si>
  <si>
    <r>
      <rPr>
        <b/>
        <sz val="9"/>
        <rFont val="Arial"/>
        <family val="2"/>
      </rPr>
      <t>Por Exportación  de Hidrocarburos y Derivados</t>
    </r>
  </si>
  <si>
    <r>
      <rPr>
        <b/>
        <sz val="9"/>
        <rFont val="Arial"/>
        <family val="2"/>
      </rPr>
      <t>Por Aplicación del Fondo de Inversión Petrolera</t>
    </r>
  </si>
  <si>
    <r>
      <rPr>
        <b/>
        <sz val="9"/>
        <rFont val="Arial"/>
        <family val="2"/>
      </rPr>
      <t>Por Otras Participaciones y Aportes</t>
    </r>
  </si>
  <si>
    <r>
      <rPr>
        <b/>
        <sz val="9"/>
        <rFont val="Arial"/>
        <family val="2"/>
      </rPr>
      <t>Aportes    y    Participaciones    para    Capital    e    Inversión    a    Gobiernos    Autónomos Descentralizados y Regímenes Especiales</t>
    </r>
  </si>
  <si>
    <t>CENTRAL DE LA AMAZONIA</t>
  </si>
  <si>
    <t>SANTO DOMINGO</t>
  </si>
  <si>
    <t>ESTACIONES</t>
  </si>
  <si>
    <t>Personal</t>
  </si>
  <si>
    <t>Libro de campo</t>
  </si>
  <si>
    <t>Elaboración del Informe</t>
  </si>
  <si>
    <t>Informe Final</t>
  </si>
  <si>
    <t>P3 A3</t>
  </si>
  <si>
    <t>Informe</t>
  </si>
  <si>
    <t>P3 A4</t>
  </si>
  <si>
    <t>P3 A5</t>
  </si>
  <si>
    <t>Total presupuesto</t>
  </si>
  <si>
    <t>Administrativo</t>
  </si>
  <si>
    <t>Operativo</t>
  </si>
  <si>
    <t>Producción</t>
  </si>
  <si>
    <t>Investigación</t>
  </si>
  <si>
    <t>Materiales de oficina</t>
  </si>
  <si>
    <t>Transferencia</t>
  </si>
  <si>
    <t>Materiales de aseo</t>
  </si>
  <si>
    <t>RUBRO O ENFOQUE</t>
  </si>
  <si>
    <t>CATEGORIA</t>
  </si>
  <si>
    <t>AREA</t>
  </si>
  <si>
    <t>ESTACIÓN</t>
  </si>
  <si>
    <t>PARTIDA</t>
  </si>
  <si>
    <t>DESCRIPCIONG2</t>
  </si>
  <si>
    <t>ASIGNADO</t>
  </si>
  <si>
    <t>MODIFICADO</t>
  </si>
  <si>
    <t>VIGENTE</t>
  </si>
  <si>
    <t>CERTIFICADO</t>
  </si>
  <si>
    <t>COMPROMETIDO</t>
  </si>
  <si>
    <t>DEVENGADO</t>
  </si>
  <si>
    <t>PAGADO</t>
  </si>
  <si>
    <t>POR COMPROMETER</t>
  </si>
  <si>
    <t>POR DEVENGAR</t>
  </si>
  <si>
    <t>POR PAGAR</t>
  </si>
  <si>
    <t>% EJECUCIÓN</t>
  </si>
  <si>
    <t>Vehiculos Terrestres (Mantenimiento y Reparaciones)</t>
  </si>
  <si>
    <t>Combustibles - Lubricantes y Aditivos en General para Vehiculos Terrestres</t>
  </si>
  <si>
    <t>Alimentacion</t>
  </si>
  <si>
    <t>Telecomunicaciones</t>
  </si>
  <si>
    <t xml:space="preserve">Insumos- Bienes- Materiales y Suministros para la Construccion- Electricos- Plomeria- Carpinteria- Senalizacion Vial- Navegacion y Contra Incendios </t>
  </si>
  <si>
    <t>Pasajes al Interior</t>
  </si>
  <si>
    <t>Suministros para Actividades Agropecuarias- Pesca y Caza</t>
  </si>
  <si>
    <t>Remuneraciones Unificadas</t>
  </si>
  <si>
    <t>Horas Extraordinarias y Suplementarias</t>
  </si>
  <si>
    <t>Decimotercer Sueldo</t>
  </si>
  <si>
    <t>Instalacion-Mantenimiento y Reparacion de Edificios-Locales y Residencias de propiedad de las Entidades Publicas</t>
  </si>
  <si>
    <t>Aporte Patronal</t>
  </si>
  <si>
    <t>Energia Electrica</t>
  </si>
  <si>
    <t>Materiales de Aseo</t>
  </si>
  <si>
    <t>Repuestos y Accesorios para Maquinarias - Plantas Electricas - Equipos y otros</t>
  </si>
  <si>
    <t>Fondo de Reserva</t>
  </si>
  <si>
    <t>Mantenimiento y Reparacion de Equipos y Sistemas Informaticos</t>
  </si>
  <si>
    <t xml:space="preserve">Vestuario- Lenceria- Prendas de Proteccion- y- Accesorios para Uniformes Militares y Policiales- y- Carpas </t>
  </si>
  <si>
    <t>Servicios Personales por Contrato</t>
  </si>
  <si>
    <t>Viaticos y Subsistencias en el Interior</t>
  </si>
  <si>
    <t>Salarios Unificados</t>
  </si>
  <si>
    <t>Combustibles - Lubricantes y Aditivos en General para Maquinarias - Plantas Electricas - Equipos y otros --incluye consumo de gas</t>
  </si>
  <si>
    <t>Repuestos y Accesorios para Vehiculos Terrestres</t>
  </si>
  <si>
    <t>Maquinarias y Equipos (Instalacion- Mantenimiento y Reparaciones)</t>
  </si>
  <si>
    <t>Materiales de Oficina</t>
  </si>
  <si>
    <t>Decimocuarto Sueldo</t>
  </si>
  <si>
    <t>Subrogacion</t>
  </si>
  <si>
    <t>CODIFICADO</t>
  </si>
  <si>
    <t>RECAUDADO</t>
  </si>
  <si>
    <t>SALDO POR RECAUDAR</t>
  </si>
  <si>
    <t>Agua Potable</t>
  </si>
  <si>
    <t>Encargos</t>
  </si>
  <si>
    <t>Materiales de Impresion- Fotografia- Reproduccion y Publicaciones</t>
  </si>
  <si>
    <t>Alimentos - Medicinas - Productos Farmaceuticos - Dispositivos Medicos - de Aseo y Accesorios para Sanidad Agropecuaria</t>
  </si>
  <si>
    <t>Edificios- Locales y Residencias- Parqueaderos- Casilleros Judiciales y Bancarios (Arrendamientos)</t>
  </si>
  <si>
    <t>Agua de Riego</t>
  </si>
  <si>
    <t>Maquinarias y Equipos (Arrendamientos)</t>
  </si>
  <si>
    <t>Desarrollo- Actualizacion- Asistencia Tecnica y Soporte de Sistemas Informaticos</t>
  </si>
  <si>
    <t>Adquisicion de Accesorios e Insumos Quimicos y Organicos</t>
  </si>
  <si>
    <t>INSTITUTO NACIONAL DE INVESTIGACIONES AGROPECUARIAS</t>
  </si>
  <si>
    <t>PROYECCIÓN DE INGRESOS</t>
  </si>
  <si>
    <t>No.</t>
  </si>
  <si>
    <t>CONCEPTO</t>
  </si>
  <si>
    <t>PROYECTADO</t>
  </si>
  <si>
    <t>TOTAL</t>
  </si>
  <si>
    <t xml:space="preserve">OBJETIVOS </t>
  </si>
  <si>
    <t>META</t>
  </si>
  <si>
    <t>Enero</t>
  </si>
  <si>
    <t>Febrero</t>
  </si>
  <si>
    <t>Marzo</t>
  </si>
  <si>
    <t>Abril</t>
  </si>
  <si>
    <t>Mayo</t>
  </si>
  <si>
    <t>Junio</t>
  </si>
  <si>
    <t>Julio</t>
  </si>
  <si>
    <t>Agosto</t>
  </si>
  <si>
    <t>Septiembre</t>
  </si>
  <si>
    <t>Octubre</t>
  </si>
  <si>
    <t>Noviembre</t>
  </si>
  <si>
    <t>Diciembre</t>
  </si>
  <si>
    <t>Beneficio de semillas</t>
  </si>
  <si>
    <t>Santa Catalina</t>
  </si>
  <si>
    <t>Análisis de suelos, foliares, abonos orgánicos y aguas</t>
  </si>
  <si>
    <t>Realizar análisis quámicos de suelos, plantas y aguas para los estudiantes, técnicos y agricultores del país.</t>
  </si>
  <si>
    <t>Hasta finales del 2018 se realizarán 1800 análisis de suelos, plantas y aguas.</t>
  </si>
  <si>
    <t>Distribución  de semillas de maíz INIAP-101, 102, 122 y 180.</t>
  </si>
  <si>
    <t>Multiplicar y distribuir semilla categoría Básica de maíz de las variedades más demandadas INIAP:101, 102, 103, 111, 122 y 180.</t>
  </si>
  <si>
    <t>Durante el 2018, se producirá aproximadamente 5850 kg de semilla categoría Básica de INIAP-101, 102, 122  y 180, para abastecer la demanda de los agricultores maiceros de la Sierra ecuatoriana.</t>
  </si>
  <si>
    <t>Distribución de semillas de papa:  INIAP-Fripapa, Victoria y Superchola.</t>
  </si>
  <si>
    <t>Multiplicar y distribuir semilla categoría Registrada de papa:  INIAP-Fripapa, Victoria, Cecilia y Superchola.</t>
  </si>
  <si>
    <t>Distribución de semillas de Leguminosas y granos andinos: chocho INIAP-Andino, quinua INIAP Tunkahuan, fréjol: INIAP 420- 481, 484, arveja lojanita y amaranto INIAP alegría.</t>
  </si>
  <si>
    <t>Multiplicar y distribuir semilla categoría Registrada  de leguminosas y granos andinos: chocho INIAP-Andino, quinua INIAP Tunkahuan, fréjol: INIAP- 481, 484, arveja INIAP Lojanita.</t>
  </si>
  <si>
    <t>Durante el 2018, se producirá aproximadamente 4500 kg de semilla categoría Registrada de fréjol; 2 500 kg. de semilla Registrada de chocho; 1000 kg. de semilla Registrada de arveja  y  300 kg. de semilla Registrada de quinua.</t>
  </si>
  <si>
    <t>Distribución de semillas de trigo: INIAP- Vivar e Imbabura.</t>
  </si>
  <si>
    <t>Multiplicar y distribuir semilla categoría Registrada de trigo: INIAP, Vivar e INIAP, Imbabura.</t>
  </si>
  <si>
    <t>Durante el 2018, se producirá aproximadamente 85500 kg de semilla Registrada de trigo, para abastecer la demanda de los agricultores triguero de la Sierra ecuatoriana.</t>
  </si>
  <si>
    <t xml:space="preserve">Distribución de semillas de cebada INIAP-Cañicapa </t>
  </si>
  <si>
    <t>Multiplicar y distribuir semilla categoría Registrada de cebada INIAP Cañicapa.</t>
  </si>
  <si>
    <t xml:space="preserve">Durante el 2018, se producirá aproximadamente 30000 kg de semilla categoría Registrada de cebada, para abastecer la demanda de los agricultores cebaderos de la Sierra ecuatoriana. </t>
  </si>
  <si>
    <t>Distribución de semillas de avena: INIAP-82.</t>
  </si>
  <si>
    <t>Multiplicar y distribuir semilla categoría Registrada de avena: INIAP-82.</t>
  </si>
  <si>
    <t xml:space="preserve">Durante el 2018, se producirá aproximadamente 60.000 kg de semilla categoría Registrada de avena. </t>
  </si>
  <si>
    <t>Distribución de semillas de rye-grass: INIAP-Pichincha.</t>
  </si>
  <si>
    <t>Multiplicar  y distribuir semilla de rye-grass: INIAP-Pichincha.</t>
  </si>
  <si>
    <t>Durante el 2018, se producirá aproximadamente 1.000 kg de semilla categoría Registrada de rye grass.</t>
  </si>
  <si>
    <t>Oferta de servicios de limpieza y clasificación de granos (Beneficio de Semillas)</t>
  </si>
  <si>
    <t>Durante el 2018, se beneficiará aproximadamente 200 qq de granos de diferentes especies.</t>
  </si>
  <si>
    <t>Análisis fisiológicos</t>
  </si>
  <si>
    <t>Oferta de servicios de análisis de laboratorio, fisiológicos, físicos y sanitarios</t>
  </si>
  <si>
    <t>Durante el 2018, se realizará análisis  de laboratorio: fisiológicos, físicos y sanitarios en aproximadamente 20 muestras  de semilla de diferentes especies.</t>
  </si>
  <si>
    <t>Venta de Leche</t>
  </si>
  <si>
    <t>Apoyar a la investigación pecuaria mediante el manejo adecuado de un hato bovino lechero</t>
  </si>
  <si>
    <t>Producir leche bovina de alta calidad de acuerdo a normas y procedimientos establecidos</t>
  </si>
  <si>
    <t>Venta de animales</t>
  </si>
  <si>
    <t>Manejo de un hato bovino lechero de altura con promedio de 150 UBAs</t>
  </si>
  <si>
    <t>Producir animales machos para pies de cría con características genéticas adaptadas al medio</t>
  </si>
  <si>
    <t>Protección vegetal- Analizar de muestras provenientes de  clientes externos</t>
  </si>
  <si>
    <t>Diagnosticar las principales enfermedades de los cultivos del área de influencia de Santa Catalina</t>
  </si>
  <si>
    <t>Analizar 200 muestras provenientes de  clientes externos</t>
  </si>
  <si>
    <t>Nutrición y Calidad- Análisis de muestras provenientes de  proyectos de investigación de INIAP (Clientes Internos)</t>
  </si>
  <si>
    <t>Apoyar de manera permanente al sector Agropecuario del país, mediante la oferta y servicio de análisis en calidad de alimentos</t>
  </si>
  <si>
    <t>Analizar 200 muestras provenientes de  proyectos de investigación de INIAP (Clientes Internos)</t>
  </si>
  <si>
    <t>Nutrición y Calidad- Analizar de muestras provenientes de  clientes externos</t>
  </si>
  <si>
    <t>Analizar 1200 muestras provenientes de  clientes externos</t>
  </si>
  <si>
    <t>Venta de frutas</t>
  </si>
  <si>
    <t>Producir y comercializar fruta de calidad, a precios razonables, para contribuir al fomento del consumo de productos sanos, e incremento de las demandas de frutas en beneficio de productores y consumidores.</t>
  </si>
  <si>
    <t xml:space="preserve">Comercializar hasta diciembre del 2018, aproximadamente 30.000 kilos de fruta, con una inversión de $18.000,00 para la obtención de ingresos de $22.050,00 </t>
  </si>
  <si>
    <t>Venta de plantas</t>
  </si>
  <si>
    <t>Producir y comercializar planta frutales de calidad, a precios razonables, para contribuir el fomento de la fruticultura e incremento de la producción en beneficio de productores y consumidores.</t>
  </si>
  <si>
    <t>Comercializar hasta diciembre del 2018, aproximadamente 14000 plantas de 8 especies frutales, con una inversión de $29.155,00 para la obtención de ingresos de $33.575,00</t>
  </si>
  <si>
    <t>Biotecnología- Ventas de Plantas In vitro</t>
  </si>
  <si>
    <t>Responder eficientemente a la demanda de clientes externos de producción de plantas meristemáticas en diferentes rubros de interés agrícola. Responder con tecnología de punta a la demanda existente de clientes externos en análisis moleculares.</t>
  </si>
  <si>
    <t xml:space="preserve">Se producirán al menos 2500 vitro plantas de diferentes cultivos o especies de interés agrícola para responder a la demanda externa de productores del país. </t>
  </si>
  <si>
    <t>Biotecnología-Análisis Moleculares</t>
  </si>
  <si>
    <t>Responder eficientemente a la demanda de clientes externos de producción de plantas meristematicas en diferentes rubros de interés agricola. Responder con tecnologia de punta a la demanda existente de clientes externos en análisis moleculares.</t>
  </si>
  <si>
    <t>Se analizarán al menos 1000 data points de ADN para responder a la demanda externa de análisis moleculares especializados en genotipificación e identificación genética.</t>
  </si>
  <si>
    <t>TOTALES</t>
  </si>
  <si>
    <t>Luis Ponce</t>
  </si>
  <si>
    <t>POA ESTACIÓN EXPERIMENTAL SANTA CATALINA</t>
  </si>
  <si>
    <t>Estación Experimental Santa catalina</t>
  </si>
  <si>
    <t>Agua potable</t>
  </si>
  <si>
    <t>Agua de riego</t>
  </si>
  <si>
    <t>Energía eléctrica</t>
  </si>
  <si>
    <t>Pasajes al interior</t>
  </si>
  <si>
    <t>Viáticos</t>
  </si>
  <si>
    <t>Instalación- mantenimiento y reparación edificios</t>
  </si>
  <si>
    <t>Maquinaria y equipos (arrendamientos)</t>
  </si>
  <si>
    <t>Vehículos terrestres (mantenimiento y reparación)</t>
  </si>
  <si>
    <t>Edificios (arrendamientos)</t>
  </si>
  <si>
    <t>Materiales de impresión</t>
  </si>
  <si>
    <t>Insumos, bienes, materiales y suministros construcción</t>
  </si>
  <si>
    <t>Suministros para actividades agropecuarias</t>
  </si>
  <si>
    <t>Adquisición accesorios e insumos químicos y orgánicos</t>
  </si>
  <si>
    <t>Alimentos, medicinas para sanidad agropecuaria</t>
  </si>
  <si>
    <t>Combustibles y lubricantes vehículos</t>
  </si>
  <si>
    <t>Combustibles y lubricantes maquinarias</t>
  </si>
  <si>
    <t>Repuestos y accesorios vehículos</t>
  </si>
  <si>
    <t>Repuestos y accesorios maquinarias y equipos</t>
  </si>
  <si>
    <t>Mantenimiento de equipos y sistemas informáticos</t>
  </si>
  <si>
    <t>Maquinarias y equipos (instalación, mantenimiento y reparaciones)</t>
  </si>
  <si>
    <t>Desarrollo y actualización y soporte de equipos informáticos</t>
  </si>
  <si>
    <t>Vestuario, prendas protección</t>
  </si>
  <si>
    <t>GET</t>
  </si>
  <si>
    <t>Unidad</t>
  </si>
  <si>
    <t>EESC</t>
  </si>
  <si>
    <t>Administración</t>
  </si>
  <si>
    <t>P Cereales</t>
  </si>
  <si>
    <t>P Maíz</t>
  </si>
  <si>
    <t>P PNRT-Papa</t>
  </si>
  <si>
    <t>P PRONALEGGA</t>
  </si>
  <si>
    <t>D Biotecnología</t>
  </si>
  <si>
    <t>D DENAREF</t>
  </si>
  <si>
    <t>D Suelos y Agua</t>
  </si>
  <si>
    <t xml:space="preserve">P Fruticultura </t>
  </si>
  <si>
    <t>PROGRAMA DE CEREALES</t>
  </si>
  <si>
    <t>PROGRAMA DE FRUTICULTURA</t>
  </si>
  <si>
    <t>Evaluación del comportamiento y adaptabilidad de varias procedencias de Pinus sp. y Eucalyptus sp, en dos localidades del Ecuador</t>
  </si>
  <si>
    <t>Informe de evaluación del desarrollo de las plantas en vivero</t>
  </si>
  <si>
    <t>Elaboración y legalización de los ATM's</t>
  </si>
  <si>
    <t>ATM legalizado</t>
  </si>
  <si>
    <t>Franklin Sigcha</t>
  </si>
  <si>
    <t>Entrega de semillas para la producción de plantas</t>
  </si>
  <si>
    <t>Acta de entrega recepción</t>
  </si>
  <si>
    <t>Evaluación de plantas en vivero</t>
  </si>
  <si>
    <t>Elaboración de Informe</t>
  </si>
  <si>
    <t>Evaluación de la propagación vegetativa de Eucalyptus globulus y Eucalyptus urograndis mediante enraizamiento de estacas</t>
  </si>
  <si>
    <t xml:space="preserve">Establecimiento del ensayo </t>
  </si>
  <si>
    <t>Evaluación de estacas en vivero</t>
  </si>
  <si>
    <t>Elaboración de informe</t>
  </si>
  <si>
    <t xml:space="preserve">Evaluación del efecto de la fertilización química en la productividad de Pinus sp. </t>
  </si>
  <si>
    <t>P3A1</t>
  </si>
  <si>
    <t>Evaluación semestral</t>
  </si>
  <si>
    <t>P3A2</t>
  </si>
  <si>
    <t>Manejo silvicultural</t>
  </si>
  <si>
    <t>Evaluación del efecto de la fertilización química en la productividad de Eucalyptus sp.</t>
  </si>
  <si>
    <t>Producto 5</t>
  </si>
  <si>
    <t>Efecto de la competencia de malezas en la productividad a largo plazo de pino en la Hacienda El Rosario</t>
  </si>
  <si>
    <t>P5 A1</t>
  </si>
  <si>
    <t>P5 A2</t>
  </si>
  <si>
    <t>P5 A3</t>
  </si>
  <si>
    <t>Producto 6</t>
  </si>
  <si>
    <t>P6 A1</t>
  </si>
  <si>
    <t>Elaboración del protocolo</t>
  </si>
  <si>
    <t>Protocolo</t>
  </si>
  <si>
    <t>P6 A2</t>
  </si>
  <si>
    <t>Aprobación del protocolo por parte del comité técnico</t>
  </si>
  <si>
    <t>Protocolo aprobado</t>
  </si>
  <si>
    <t>P6 A3</t>
  </si>
  <si>
    <t>Adquisición de plantas para establecimiento del ensayo</t>
  </si>
  <si>
    <t>Plantas</t>
  </si>
  <si>
    <t>P6 A4</t>
  </si>
  <si>
    <t>P6 A5</t>
  </si>
  <si>
    <t>Elaboración del informe</t>
  </si>
  <si>
    <t>P1. Población segregante de tomate de árbol evaluada (año 5/6)</t>
  </si>
  <si>
    <t>Materiales promisorios seleccionados</t>
  </si>
  <si>
    <t>William Viera</t>
  </si>
  <si>
    <t xml:space="preserve">Toma de datos de campo </t>
  </si>
  <si>
    <t>Andrea Sotomayor</t>
  </si>
  <si>
    <t>Mantenimiento agronómico de la población segregante</t>
  </si>
  <si>
    <t>Análisis de datos</t>
  </si>
  <si>
    <t xml:space="preserve">P2. Segundo ciclo del ensayo de DHE de mora evaluado </t>
  </si>
  <si>
    <t>Segundo ciclo de los cultivares evaluado</t>
  </si>
  <si>
    <t>Pablo Viteri</t>
  </si>
  <si>
    <t>Mantenimiento agronómico de la parcela experimental</t>
  </si>
  <si>
    <t>P3. Materiales promisorios de cultivares de durazno seleccionados</t>
  </si>
  <si>
    <t>P4. Efectos de la aplicación de Trichoderma sobre el rendimiento del cultivo de mora en Tungurahua evaluado</t>
  </si>
  <si>
    <t>Efecto de la aplicación de Trichoderma sobre el rendimiento de mora determinado</t>
  </si>
  <si>
    <t>Aníbal Martínez</t>
  </si>
  <si>
    <t>P4 A4</t>
  </si>
  <si>
    <t>P5. Proceso de propagación de plantas injertas de aguacate mejorado</t>
  </si>
  <si>
    <t>Proceso de propagación de plántulas de aguacate mejorado</t>
  </si>
  <si>
    <t>Mantenimiento agronómico de viveros de aguacate</t>
  </si>
  <si>
    <t>P5 A4</t>
  </si>
  <si>
    <t xml:space="preserve">Escritura de artículos científicos </t>
  </si>
  <si>
    <t>Manuscrito del artículo científico</t>
  </si>
  <si>
    <t>Plantas frutales producidas</t>
  </si>
  <si>
    <t>Producción de plantas de semilla</t>
  </si>
  <si>
    <t>Manuel Posso</t>
  </si>
  <si>
    <t>Producción de plantas de material vegetativo</t>
  </si>
  <si>
    <t>Producción de plantas injertas</t>
  </si>
  <si>
    <t>Fruta producida</t>
  </si>
  <si>
    <t>Milton Hinojosa</t>
  </si>
  <si>
    <t>Desarrollo de alternativas tecnológicas sostenibles para el mejoramiento productivo y nutricional de pasturas.</t>
  </si>
  <si>
    <t>Evaluación del comportamiento agronómico y nutricional de 26 variedades de pastos de la sierra, para selección de material promisorio.</t>
  </si>
  <si>
    <t xml:space="preserve"> Libro de campo - Informe</t>
  </si>
  <si>
    <t>Ing. Luis Rodríguez</t>
  </si>
  <si>
    <t xml:space="preserve">Adaptación y comportamiento agronómico de cinco cultivares de pastos, provenientes de INIA Uruguay. </t>
  </si>
  <si>
    <t>Evaluación del efecto de fuentes de fertilizantes nitrogenados en el crecimiento y calidad de pasturas.</t>
  </si>
  <si>
    <t>Producción comercial de leche cruda</t>
  </si>
  <si>
    <t>Desarrollo de genotipos de papa con resistencia/tolerancia a factores bióticos/abióticos y calidad para consumo fresco y/o procesado</t>
  </si>
  <si>
    <t>P1A1</t>
  </si>
  <si>
    <t>Establecimiento de los ensayos</t>
  </si>
  <si>
    <t>Jorge Rivadeneira/David Ortega</t>
  </si>
  <si>
    <t>P1A2</t>
  </si>
  <si>
    <t>Registro de variables</t>
  </si>
  <si>
    <t>Jorge Rivadeneira/Cecilia Monteros/David Ortega</t>
  </si>
  <si>
    <t>P1A3</t>
  </si>
  <si>
    <t>Mantenimiento/cosecha ensayos</t>
  </si>
  <si>
    <t>David Ortega</t>
  </si>
  <si>
    <t>P1A4</t>
  </si>
  <si>
    <t>Informe técnico</t>
  </si>
  <si>
    <t>Xavier Cuesta/Jorge Rivadeneira/Cecilia Monteros</t>
  </si>
  <si>
    <t>Multiplicación y mantenimiento de germoplasma de papa para uso en mejoramiento genético</t>
  </si>
  <si>
    <t>P2A1</t>
  </si>
  <si>
    <t>Establecimiento de parcelas/semilleros de multiplicación</t>
  </si>
  <si>
    <t>Cecilia Monteros/David Ortega</t>
  </si>
  <si>
    <t>P2A2</t>
  </si>
  <si>
    <t>Mantenimiento/cosecha</t>
  </si>
  <si>
    <t>P2A3</t>
  </si>
  <si>
    <t>31/04/2018</t>
  </si>
  <si>
    <t>31/06/2018</t>
  </si>
  <si>
    <t>Líneas (F2 a F9) de quinua evaluadas</t>
  </si>
  <si>
    <t xml:space="preserve">Líneas de quinua en diferentes filiales seleccionadas </t>
  </si>
  <si>
    <t>Manejo agronómico (desyerba, aporque, control fitosanitario)</t>
  </si>
  <si>
    <t>Laura Vega</t>
  </si>
  <si>
    <t>Evaluación de variables en campo (mensual)</t>
  </si>
  <si>
    <t>Ángel Murillo</t>
  </si>
  <si>
    <t>Evaluación de variables en grano (a la cosecha)</t>
  </si>
  <si>
    <t>Informe final</t>
  </si>
  <si>
    <t>Nelson Mazón</t>
  </si>
  <si>
    <t>Líneas promisorias de quinua validadas  en localidades de las provincias Chimborazo y Cotopaxi</t>
  </si>
  <si>
    <t>Líneas promisorias de quinua seleccionadas</t>
  </si>
  <si>
    <t>Fausto Yumisaca</t>
  </si>
  <si>
    <t>Evaluaciones participativas (planta y grano)</t>
  </si>
  <si>
    <t>Poblaciones F5 de arveja evaluadas</t>
  </si>
  <si>
    <t>Líneas de arveja seleccionadas</t>
  </si>
  <si>
    <t>Diego Rodríguez</t>
  </si>
  <si>
    <t>Evaluación de variables en grano seco (a la cosecha)</t>
  </si>
  <si>
    <t>Líneas F8 de haba evaluadas</t>
  </si>
  <si>
    <t>Líneas de haba seleccionadas</t>
  </si>
  <si>
    <t>Semilla genética de variedades de fréjol voluble, quinua, chocho, haba y arveja multiplicada</t>
  </si>
  <si>
    <t>kg de semilla genética obtenida</t>
  </si>
  <si>
    <t>Cosecha, trilla, secado y selección de grano</t>
  </si>
  <si>
    <t>Evaluación de la densidad, época de siembra y poda en el cultivo del chocho variedad INIAP 450 Andino</t>
  </si>
  <si>
    <t>Producto 7</t>
  </si>
  <si>
    <t>Evaluación de la quinua variedad Chimborazo, abonada con bocashi en localidades de la provincia Chimborazo</t>
  </si>
  <si>
    <t>Recomendación de abonamiento identificada</t>
  </si>
  <si>
    <t>P7 A1</t>
  </si>
  <si>
    <t>P7 A2</t>
  </si>
  <si>
    <t>P7 A3</t>
  </si>
  <si>
    <t>P7 A4</t>
  </si>
  <si>
    <t>Informe evaluación</t>
  </si>
  <si>
    <t>P7 A5</t>
  </si>
  <si>
    <t>Producto 8</t>
  </si>
  <si>
    <t>Evaluación de la quinua variedad Chimborazo, asociada con leguminosas en localidades de la provincia Chimborazo</t>
  </si>
  <si>
    <t>Recomendación de asociación de cultivo identificada</t>
  </si>
  <si>
    <t>P8 A1</t>
  </si>
  <si>
    <t>P8 A2</t>
  </si>
  <si>
    <t>P8 A3</t>
  </si>
  <si>
    <t>P8 A4</t>
  </si>
  <si>
    <t>P8 A5</t>
  </si>
  <si>
    <t>Producto 9</t>
  </si>
  <si>
    <t>Evaluación de tres épocas de siembra con el cultivo del chocho en localidades de la parroquia Ilapo, Chimborazo</t>
  </si>
  <si>
    <t>Época adecuada de siembra del chocho identificada</t>
  </si>
  <si>
    <t>P9 A1</t>
  </si>
  <si>
    <t>P9 A2</t>
  </si>
  <si>
    <t>P9 A3</t>
  </si>
  <si>
    <t>P9 A4</t>
  </si>
  <si>
    <t>P9 A5</t>
  </si>
  <si>
    <t>Ensayos de Rendimiento en cebada implementados en la Estación Experimental Santa Catalina Evaluados</t>
  </si>
  <si>
    <t>Siembra de ensayos de Rendimiento en Cebada</t>
  </si>
  <si>
    <t>Libro de Campo</t>
  </si>
  <si>
    <t>Javier Noroña</t>
  </si>
  <si>
    <t>Evaluación de variables agronómicas y de enfermedades</t>
  </si>
  <si>
    <t>Libros de Campo</t>
  </si>
  <si>
    <t>Javier Noroña y Gabriela Torrens</t>
  </si>
  <si>
    <t>Cosecha y Postcosecha</t>
  </si>
  <si>
    <t>Gabriela Torrens</t>
  </si>
  <si>
    <t>Evaluación variables de Postcosecha</t>
  </si>
  <si>
    <t>P1 A6</t>
  </si>
  <si>
    <t>Sistematización y análisis de la información.</t>
  </si>
  <si>
    <t>Análisis realizados</t>
  </si>
  <si>
    <t>Diego Campaña</t>
  </si>
  <si>
    <t>P1 A7</t>
  </si>
  <si>
    <t>Siembra de poblaciones filiales en Cebada</t>
  </si>
  <si>
    <t>Evaluación  de enfermedades en las diferentes filiales</t>
  </si>
  <si>
    <t>30/112018</t>
  </si>
  <si>
    <t>Ensayos de Rendimiento en trigo implementados en la Estación Experimental Santa Catalina Evaluados</t>
  </si>
  <si>
    <t>Siembra de ensayos de Rendimiento en trigo</t>
  </si>
  <si>
    <t>Javier Noroña y Diego Campaña</t>
  </si>
  <si>
    <t>P3A3</t>
  </si>
  <si>
    <t>P3A4</t>
  </si>
  <si>
    <t>P3A5</t>
  </si>
  <si>
    <t>P3A6</t>
  </si>
  <si>
    <t>P3A7</t>
  </si>
  <si>
    <t>P4A1</t>
  </si>
  <si>
    <t>P4A2</t>
  </si>
  <si>
    <t>P4A3</t>
  </si>
  <si>
    <t>P4A4</t>
  </si>
  <si>
    <t>P4A5</t>
  </si>
  <si>
    <t>P4A6</t>
  </si>
  <si>
    <t>Informe del comportamiento del genotipo de cebada maltera en tres localidades</t>
  </si>
  <si>
    <t>P5A1</t>
  </si>
  <si>
    <t xml:space="preserve">Núcleo de Transferencia </t>
  </si>
  <si>
    <t>P5A2</t>
  </si>
  <si>
    <t>Programa Cereales</t>
  </si>
  <si>
    <t>P5A3</t>
  </si>
  <si>
    <t>P5A4</t>
  </si>
  <si>
    <t>P5A5</t>
  </si>
  <si>
    <t>P5A6</t>
  </si>
  <si>
    <t>P5A7</t>
  </si>
  <si>
    <t>Examen Distinción, Homogeneidad y Estabilidad (DHE) variedad de cebada INIAP-Palmira 2014</t>
  </si>
  <si>
    <t>Informe segundo ciclo examen DHE</t>
  </si>
  <si>
    <t>P6A1</t>
  </si>
  <si>
    <t>P6A2</t>
  </si>
  <si>
    <t>Evaluación de variables Morfológicas establecidos en la Directriz del  IEPI</t>
  </si>
  <si>
    <t>P6A3</t>
  </si>
  <si>
    <t>P6A4</t>
  </si>
  <si>
    <t>P6A5</t>
  </si>
  <si>
    <t>P6A6</t>
  </si>
  <si>
    <t>P6A7</t>
  </si>
  <si>
    <t>Examen Distinción, Homogeneidad y Estabilidad (DHE) variedad de trigo INIAP-Imbabura 2014</t>
  </si>
  <si>
    <t>P7A1</t>
  </si>
  <si>
    <t>P7A2</t>
  </si>
  <si>
    <t>P7A3</t>
  </si>
  <si>
    <t>P7A4</t>
  </si>
  <si>
    <t>P7A5</t>
  </si>
  <si>
    <t>P7A6</t>
  </si>
  <si>
    <t>P7A7</t>
  </si>
  <si>
    <t>PROGRAMA DE MAIZ</t>
  </si>
  <si>
    <t>Evaluación de la población de MH de INIAP-101 x Cacahuacintle (5to ciclo)</t>
  </si>
  <si>
    <t>evaluación de variables en campo</t>
  </si>
  <si>
    <t>evaluación de variables post cosecha</t>
  </si>
  <si>
    <t>elaboración de informe</t>
  </si>
  <si>
    <t>Evaluación de la Población maíz Chazo (4to ciclo)</t>
  </si>
  <si>
    <t>Evaluación de la población MH de morocho blanco  1er ciclo</t>
  </si>
  <si>
    <t>Incremento  de la cruza INIAP-122 x INIAP-124</t>
  </si>
  <si>
    <t>Mantenimiento semilla de fitomejorador de INIAP-122</t>
  </si>
  <si>
    <t>Mantenimiento semilla de fitomejorador de INIAP-101</t>
  </si>
  <si>
    <t>Producto 10</t>
  </si>
  <si>
    <t>Mantenimiento de Pob. Cacahuacintle</t>
  </si>
  <si>
    <t>P10 A1</t>
  </si>
  <si>
    <t>P10 A2</t>
  </si>
  <si>
    <t>Producto 11</t>
  </si>
  <si>
    <t>Producto 12</t>
  </si>
  <si>
    <t>Producto 13</t>
  </si>
  <si>
    <t>P13 A1</t>
  </si>
  <si>
    <t>P13 A2</t>
  </si>
  <si>
    <t>Producto 14</t>
  </si>
  <si>
    <t>P14 A1</t>
  </si>
  <si>
    <t>P14 A2</t>
  </si>
  <si>
    <t>P14 A3</t>
  </si>
  <si>
    <t>Producto 15</t>
  </si>
  <si>
    <t>Elaboración  de publicaciones</t>
  </si>
  <si>
    <t>Eduardo Morillo/Jimmy Sampedro</t>
  </si>
  <si>
    <t>Evaluación de  la tasa de multiplicación de vitro plantas de mortiño en diferentes medios de cultivo y condiciones de crecimiento</t>
  </si>
  <si>
    <t>Evaluados dos ensayos de micropropagación de mortiño en dos medios de cultivo y con dos condiciones de crecimiento</t>
  </si>
  <si>
    <t>Santiago Meneses/Eduardo Morillo</t>
  </si>
  <si>
    <t>Evaluado un ensayo de micropropagación de mortiño bajo sistemas de inmersión temporal</t>
  </si>
  <si>
    <t>DENAREF</t>
  </si>
  <si>
    <t>P1. Conservación ex situ de colecciones</t>
  </si>
  <si>
    <t>Libro de campo e informe final</t>
  </si>
  <si>
    <t>César Tapia</t>
  </si>
  <si>
    <t>Mantenimiento del jardín experimental de observación de especies medicinales de la Sierra Ecuatoriana.</t>
  </si>
  <si>
    <t>Manejo in vitro de 1000 accesiones  de RTAs y otros cultivos.</t>
  </si>
  <si>
    <t>P2. Monitoreo de viabilidad del banco</t>
  </si>
  <si>
    <t>Pruebas de germinación de colecciones del banco de germoplasma del INIAP</t>
  </si>
  <si>
    <t>P3. Refrescamiento de colección</t>
  </si>
  <si>
    <t>Refrescamiento y multiplicación de colecciones con bajos porcentajes de germinación y número insuficiente de semillas.</t>
  </si>
  <si>
    <t>P4. Colecta de germoplasma</t>
  </si>
  <si>
    <t>Colecta de materiales de acuerdo a la zonificación agrícola de las provincias a nivel Nacional.</t>
  </si>
  <si>
    <t>Datos pasaporte e informe final</t>
  </si>
  <si>
    <t>Establecimiento de colecciones en campo y cámara refrigerada de cultivos.</t>
  </si>
  <si>
    <t xml:space="preserve">P5. Protocolos de crioconservación establecidos para maní y cacao </t>
  </si>
  <si>
    <r>
      <t xml:space="preserve">Desarrollo de métodos de crioconservación para semillas, embriones y ejes embrionarios de  </t>
    </r>
    <r>
      <rPr>
        <i/>
        <sz val="11"/>
        <color indexed="8"/>
        <rFont val="Calibri"/>
        <family val="2"/>
      </rPr>
      <t>Phaseolus spp, Arachis spp y Theobroma cacao.</t>
    </r>
  </si>
  <si>
    <t>Desarrollo de alternativas de conservación de suelos y agua en la cuenca alta del río Paute (4to. Año)</t>
  </si>
  <si>
    <t>2 alternativas tecnológicas</t>
  </si>
  <si>
    <t>Establecimiento de parcelas de pastos</t>
  </si>
  <si>
    <t>Seguimiento y evaluación de parcelas</t>
  </si>
  <si>
    <t>31/11/2018</t>
  </si>
  <si>
    <t>Documento</t>
  </si>
  <si>
    <t>Desarrollo de alternativas de conservación de suelos y agua en la cuenca alta del río Sicalpa (4to año)</t>
  </si>
  <si>
    <t>Estudio del efecto de la irradiación en  las características físicas y sensoriales de cuatro variedades de papa y 2 vegetales de exportación</t>
  </si>
  <si>
    <t>Elena Villacrés</t>
  </si>
  <si>
    <t>Cecilia Monteros   Elena Villacrés</t>
  </si>
  <si>
    <t>Registro de laboratorio</t>
  </si>
  <si>
    <t xml:space="preserve">Estudio del efecto de la irradiación en  el perfil nutricional de dos variedades de papa y dos vegetales  de exportación  </t>
  </si>
  <si>
    <t>Desarrollo de talleres para fomentar el consumo del grano de chocho en la Costa ecuatoriana</t>
  </si>
  <si>
    <t>Un taller para fomentar el consumo en Guayaquil</t>
  </si>
  <si>
    <t>Un taller para fomentar el consumo en Quevedo</t>
  </si>
  <si>
    <t xml:space="preserve">Intercambio de experiencias en el cultivo, manejo y procesamiento del chocho. </t>
  </si>
  <si>
    <t xml:space="preserve">Intercambio de experiencias con agricultores de la provincia de Chimborazo. </t>
  </si>
  <si>
    <t>Publicación técnica</t>
  </si>
  <si>
    <t>Perfil mixolab de 90 líneas promisorias</t>
  </si>
  <si>
    <t>Ensayos de panificación con 10 líneas seleccionadas</t>
  </si>
  <si>
    <t>Análisis de gluten en 70 muestras</t>
  </si>
  <si>
    <t>Análisis de proteína en 70 muestras</t>
  </si>
  <si>
    <t>Pruebas física de material experimental</t>
  </si>
  <si>
    <t>Pruebas químicas de material experimental</t>
  </si>
  <si>
    <t>P11 A1</t>
  </si>
  <si>
    <t>P11 A2</t>
  </si>
  <si>
    <t>P11 A3</t>
  </si>
  <si>
    <t>P12 A1</t>
  </si>
  <si>
    <t>P12 A2</t>
  </si>
  <si>
    <t>María Quelal</t>
  </si>
  <si>
    <t>Iván Samaniego</t>
  </si>
  <si>
    <t>Análisis de la capacidad antioxidante en muestras experimentales.</t>
  </si>
  <si>
    <t>Iván Samaniego, Verónica Arias</t>
  </si>
  <si>
    <t>P15 A1</t>
  </si>
  <si>
    <t>Evaluación de datos experimentales y elaboración de informe en arazá</t>
  </si>
  <si>
    <t>Iván Samaniego, Beatriz Brito</t>
  </si>
  <si>
    <t>P15 A2</t>
  </si>
  <si>
    <t>Evaluación de datos experimentales y elaboración de informe en tomate de árbol</t>
  </si>
  <si>
    <t>P15 A3</t>
  </si>
  <si>
    <t>Evaluación de datos experimentales y elaboración de informe en naranjilla</t>
  </si>
  <si>
    <t>Evaluación de compuestos funcionales en cuatro cultivares de mora, cosechados en tres estados de madurez.</t>
  </si>
  <si>
    <t>Muestreo y preparación de materiales experimentales</t>
  </si>
  <si>
    <t>Beatriz Brito, William Viera</t>
  </si>
  <si>
    <t>Análisis de compuestos funcionales en muestras experimentales</t>
  </si>
  <si>
    <t>Alternativas de mejora en el manejo poscosecha, para reducir las pérdidas de calidad que se producen desde la cosecha, hasta la comercialización en los principales mercados del país, en algunas frutas priorizadas.</t>
  </si>
  <si>
    <t>Beatriz Brito</t>
  </si>
  <si>
    <t xml:space="preserve">Actualizar la información, para realizar el análisis estadístico y económico. </t>
  </si>
  <si>
    <t>Registro de información actualizada</t>
  </si>
  <si>
    <t>Caracterización química y funcional de una población de 100 segregantes de tomate de árbol.</t>
  </si>
  <si>
    <t>Análisis químico y funcional de muestras experimentales</t>
  </si>
  <si>
    <r>
      <t>Caracterización e identificación de los principales componentes del aceite esencial obtenido del orégano (</t>
    </r>
    <r>
      <rPr>
        <b/>
        <i/>
        <sz val="11"/>
        <color theme="1"/>
        <rFont val="Calibri"/>
        <family val="2"/>
        <scheme val="minor"/>
      </rPr>
      <t>Origanum vulgare</t>
    </r>
    <r>
      <rPr>
        <b/>
        <sz val="11"/>
        <color theme="1"/>
        <rFont val="Calibri"/>
        <family val="2"/>
        <scheme val="minor"/>
      </rPr>
      <t>).</t>
    </r>
  </si>
  <si>
    <t>Reproducción y muestreo de plantas de orégano</t>
  </si>
  <si>
    <t>Marcelo Tacán, Beatriz Brito</t>
  </si>
  <si>
    <t>Beatriz Brito, Iván Samaniego</t>
  </si>
  <si>
    <t>Análisis de muestras provenientes de  proyectos de investigación de INIAP (Clientes Internos)</t>
  </si>
  <si>
    <t>Analizar 200 muestras provenientes de  proyectos de investigación de INIAP.</t>
  </si>
  <si>
    <t>Ingresos, Proformas y Facturas de análisis realizados</t>
  </si>
  <si>
    <t>Bladimir Ortiz, Carmen Rosales, Verónica Arias, Soraya Carvajal, Rocío Suntaxi</t>
  </si>
  <si>
    <t>Se cumple con el presupuesto entregado de INVERSIÖN</t>
  </si>
  <si>
    <t>Analizar 1200 muestras provenientes de  clientes externos o particulares.</t>
  </si>
  <si>
    <t>Ingresos y Facturas de análisis realizados</t>
  </si>
  <si>
    <t>Desarrollo de prototipos de bioformulaciones en base a Trichoderma asperellumy Purpureocillium lilacinum para el manejo de nematodos fitoparásitos en el cultivo de banano (Musa paradisiaca) en el Ecuador.</t>
  </si>
  <si>
    <t>Establecimiento de ensayos en laboratorio</t>
  </si>
  <si>
    <t xml:space="preserve">Seguimiento y evaluación de prototipos </t>
  </si>
  <si>
    <t>Elaboración informes</t>
  </si>
  <si>
    <t>Caracterización genética de Spodoptera frugiperda en Ecuador.</t>
  </si>
  <si>
    <r>
      <t xml:space="preserve">Recolecta de especímenes de </t>
    </r>
    <r>
      <rPr>
        <i/>
        <sz val="11"/>
        <color theme="1"/>
        <rFont val="Calibri"/>
        <family val="2"/>
        <scheme val="minor"/>
      </rPr>
      <t>S. frugiperda</t>
    </r>
  </si>
  <si>
    <t>Análisis molecular de especímenes</t>
  </si>
  <si>
    <t>Elaboración de informes</t>
  </si>
  <si>
    <t>Caracterización de especies género Spodoptera.</t>
  </si>
  <si>
    <t>Identificación taxonómica de las especies del género Spodoptera</t>
  </si>
  <si>
    <t>Identificación molecular de las especies del género Spodoptera</t>
  </si>
  <si>
    <t>Evaluación de eficacia de productos convencionales y alternativos para control de marchitez en mora de Castilla.</t>
  </si>
  <si>
    <t>Establecimiento de ensayos en laboratorio e invernadero</t>
  </si>
  <si>
    <t>Seguimiento y evaluación de variables en experimentos</t>
  </si>
  <si>
    <t>Determinación de componentes de manejo integrado de plagas en los cultivos de naranjilla, tomate de árbol y fréjol.</t>
  </si>
  <si>
    <t>Elaboración de protocolos y aprobación por comité técnico</t>
  </si>
  <si>
    <t xml:space="preserve">Instalación de experimentos </t>
  </si>
  <si>
    <t>Mantenimiento de ensayos, seguimiento y evaluación</t>
  </si>
  <si>
    <t>Identificación y caracterización de especies fitopatógenas y agentes de control biológico en los cultivos de papa y fresa.</t>
  </si>
  <si>
    <t>Colecta, aislados, identificaciones</t>
  </si>
  <si>
    <t>Diagnóstico de problemas fitosanitarios de los cultivos del área de influencia de la EESC - clientes externos</t>
  </si>
  <si>
    <t>Recepción, procesamiento y análisis micológicos, bacteriológicos, virológicos y nematológicos</t>
  </si>
  <si>
    <t>Número de proformas</t>
  </si>
  <si>
    <t>Informes de resultados</t>
  </si>
  <si>
    <t>Informes resultados</t>
  </si>
  <si>
    <t>Control de calidad de productos biológicos - clientes externos</t>
  </si>
  <si>
    <t>Recepción, procesamiento y análisis de calidad productos biológicos</t>
  </si>
  <si>
    <t>Ana Pincay</t>
  </si>
  <si>
    <t>Producción y distribución de semilla de maíz</t>
  </si>
  <si>
    <t>José Velásquez</t>
  </si>
  <si>
    <t>Multiplicar y distribuir semilla categoría Básica de maíz de las variedades más demandadas INIAP: 101</t>
  </si>
  <si>
    <t>2017/10</t>
  </si>
  <si>
    <t>2018/10</t>
  </si>
  <si>
    <t>Edwin Cruz</t>
  </si>
  <si>
    <t>Multiplicar y distribuir semilla categoría Básica de maíz de las variedades más demandadas INIAP: 103.</t>
  </si>
  <si>
    <t>Multiplicar y distribuir semilla categoría Básica de maíz de las variedades más demandadas INIAP: 180.</t>
  </si>
  <si>
    <t>Producción y distribución de semilla de papa</t>
  </si>
  <si>
    <t>Multiplicar y distribuir semilla categoría Registrada de papa:  INIAP-Fripapa.</t>
  </si>
  <si>
    <t>2017/12  2018/01-10</t>
  </si>
  <si>
    <t>2018/07-08  2019/05</t>
  </si>
  <si>
    <t>Ney Paula</t>
  </si>
  <si>
    <t>Multiplicar y distribuir semilla categoría Registrada de papa:  Superchola.</t>
  </si>
  <si>
    <t>2018/01-04-10</t>
  </si>
  <si>
    <t>2018/08-10   2019/05</t>
  </si>
  <si>
    <t>Producción y distribución de semilla de leguminosas y granos andinos</t>
  </si>
  <si>
    <t>Multiplicar y distribuir semilla categoría Registrada  de chocho INIAP-Andino.</t>
  </si>
  <si>
    <t>2018/03</t>
  </si>
  <si>
    <t>2018/12</t>
  </si>
  <si>
    <t xml:space="preserve">Ney Paula Edwin Cruz </t>
  </si>
  <si>
    <t>Multiplicar y distribuir semilla categoría Registrada  de quinua INIAP Tunkahuan,</t>
  </si>
  <si>
    <t>2018/02</t>
  </si>
  <si>
    <t>2018/11</t>
  </si>
  <si>
    <t>Multiplicar y distribuir semilla categoría Registrada  de fréjol INIAP- 420.</t>
  </si>
  <si>
    <t xml:space="preserve">2017/09  </t>
  </si>
  <si>
    <t>Multiplicar y distribuir semilla categoría Registrada  de fréjol INIAP- 481.</t>
  </si>
  <si>
    <t>Multiplicar y distribuir semilla categoría Registrada  de fréjol: INIAP- 484.</t>
  </si>
  <si>
    <t>P3 A6</t>
  </si>
  <si>
    <t>Multiplicar y distribuir semilla categoría Registrada  de arveja INIAP Lojanita.</t>
  </si>
  <si>
    <t>2018/04</t>
  </si>
  <si>
    <t>Producción y distribución de semilla de  trigo</t>
  </si>
  <si>
    <t xml:space="preserve">Multiplicar y distribuir semilla categoría Registrada de trigo: INIAP-Vivar </t>
  </si>
  <si>
    <t>2018/09</t>
  </si>
  <si>
    <t>Multiplicar y distribuir semilla categoría Registrada de trigo: INIAP-Imbabura.</t>
  </si>
  <si>
    <t>2018/01</t>
  </si>
  <si>
    <t>Andrés Araujo</t>
  </si>
  <si>
    <t>Producción y distribución de semilla de  pastos</t>
  </si>
  <si>
    <t>2018/08</t>
  </si>
  <si>
    <t>Rebrote en lotes de cereales</t>
  </si>
  <si>
    <t>Prestación de servicios</t>
  </si>
  <si>
    <t>PROGRAMA DE GANADERIA</t>
  </si>
  <si>
    <t>DEPARTAMENTO DE PROTECCION VEGETAL</t>
  </si>
  <si>
    <t>Respuesta del cultivo de papa (Solanum tuberosum l.) variedad Superchola a la aplicación de cinco soluciones nutritivas mediante fertirriego</t>
  </si>
  <si>
    <t>Instalación del sistema de riego por goteo</t>
  </si>
  <si>
    <t>31/02/2018</t>
  </si>
  <si>
    <t>Sistema de riego instalado</t>
  </si>
  <si>
    <t>Instalación de experimento en el invernadero</t>
  </si>
  <si>
    <t>Experimento instalado</t>
  </si>
  <si>
    <t xml:space="preserve">Medición de variables, muestreo de suelos, plantas y aguas  </t>
  </si>
  <si>
    <t>08/30/2018</t>
  </si>
  <si>
    <t>Cosecha del experimento</t>
  </si>
  <si>
    <t xml:space="preserve">Libro de campo </t>
  </si>
  <si>
    <t>Análisis químico de muestras de plantas, sustrato y aguas</t>
  </si>
  <si>
    <t>31/09/2018</t>
  </si>
  <si>
    <t>Revisión de la base de datos</t>
  </si>
  <si>
    <t>Bases datos de rendimiento y extracción de nitrógeno, fósforo, potasio, calcio, magnesio y azufre</t>
  </si>
  <si>
    <t>P1 A8</t>
  </si>
  <si>
    <t xml:space="preserve">Elaboración del informe </t>
  </si>
  <si>
    <t>Evaluación del efecto de la omisión de N, P y K en el cultivo de papa (Solanum tuberosum L.) variedad Super chola con fertirrigación bajo invernadero</t>
  </si>
  <si>
    <t>Instalación del experimento en el invernadero</t>
  </si>
  <si>
    <t xml:space="preserve">Medición de las variables, muestreo de plantas, sustrato y aguas  </t>
  </si>
  <si>
    <t>Análisis químico de las muestras de plantas, sustrato y aguas</t>
  </si>
  <si>
    <t>Bases datos de rendimiento y extracción de nitrógeno, fósforo y potasio</t>
  </si>
  <si>
    <t>P2 A8</t>
  </si>
  <si>
    <t>Respuesta de la fertilización con N, P, y K en el cultivo de fresa (Fragaria x ananassa duch.) variedad Albion en invernadero.</t>
  </si>
  <si>
    <t>P3 A7</t>
  </si>
  <si>
    <t>P3 A8</t>
  </si>
  <si>
    <t>Fertirrigación en aguacate y granadilla (Fontagro). Experimentos en campo</t>
  </si>
  <si>
    <t xml:space="preserve">Medición de las variables y muestreo de suelos, plantas y aguas  </t>
  </si>
  <si>
    <t>P4 A5</t>
  </si>
  <si>
    <t>Análisis químico de las muestras de plantas</t>
  </si>
  <si>
    <t>P4 A6</t>
  </si>
  <si>
    <t>P4 A7</t>
  </si>
  <si>
    <t>P4 A8</t>
  </si>
  <si>
    <t>Evaluación de deficiencias nutricionales en quinua hidropónica (Chenopodium quinoa willd.),  bajo invernadero</t>
  </si>
  <si>
    <t>Instalación de el sistema de riego por goteo</t>
  </si>
  <si>
    <t xml:space="preserve">Medición de variables, muestreo de plantas, sustratos y aguas  </t>
  </si>
  <si>
    <t>P5 A5</t>
  </si>
  <si>
    <t>Análisis químico de las muestras de plantas, sustratos y aguas</t>
  </si>
  <si>
    <t>P5 A6</t>
  </si>
  <si>
    <t>P5 A7</t>
  </si>
  <si>
    <t>P5 A8</t>
  </si>
  <si>
    <t>Zonificación de la Estación Experimental Santa Catalina</t>
  </si>
  <si>
    <t>Muestreo de suelos y aguas</t>
  </si>
  <si>
    <t>Análisis químico de las muestras de suelos y aguas</t>
  </si>
  <si>
    <t>Bases datos de rendimiento y extracción de nitrógeno</t>
  </si>
  <si>
    <t>Evaluación de efecto residual de la aplicación de abonos verdes y la eficiencia de la fertilización nitrogenada</t>
  </si>
  <si>
    <t>Determinación de la eficiencia de uso de nitrógeno y fósforo por el cultivo de papa (Solanum tuberosum L.) en suelos volcánicos</t>
  </si>
  <si>
    <t>Análisis físicos de suelos</t>
  </si>
  <si>
    <t>PNRT-PAPA</t>
  </si>
  <si>
    <t>Santiago Meneses</t>
  </si>
  <si>
    <t>Luis Rodríguez</t>
  </si>
  <si>
    <t>Carlos Sangoquiza</t>
  </si>
  <si>
    <t>Víctor Barrera</t>
  </si>
  <si>
    <t>Francisco Báez</t>
  </si>
  <si>
    <t>Sandra Garcés</t>
  </si>
  <si>
    <t>Cristina Tello</t>
  </si>
  <si>
    <t>José Ochoa / Pablo Llumiquinga</t>
  </si>
  <si>
    <t>Carmen Castillo / María Luisa Insuasti</t>
  </si>
  <si>
    <t>Yamil Cartagena</t>
  </si>
  <si>
    <t>María Insuasti / Néstor Castillo</t>
  </si>
  <si>
    <t>PROGRAMA DE FORESTERÍA</t>
  </si>
  <si>
    <t>PROGRAMA DE GANADERÍA Y PASTOS</t>
  </si>
  <si>
    <t>PROGRAMA DE LEGUMINOSAS Y GRANOS ANDINOS</t>
  </si>
  <si>
    <t>DEPARATAMENTO DE BIOTECNOLOGIA</t>
  </si>
  <si>
    <t>DEPARATAMENTO DE ECONOMIA AGRICOLA</t>
  </si>
  <si>
    <t>DEPARTAMENTO DE NUTRICIÓN Y CALIDAD</t>
  </si>
  <si>
    <t>DEPARATAMENTO DE PROTECCIÓN VEGETAL</t>
  </si>
  <si>
    <t>DEPARATAMENTO DE MANEJO DE SUELOS Y AGUAS</t>
  </si>
  <si>
    <t>NDT TRANSFERENCIA</t>
  </si>
  <si>
    <t>DEPARTAMENTO DE BIOTECNOLOGIA</t>
  </si>
  <si>
    <t>Proceso</t>
  </si>
  <si>
    <t>Ejecutado</t>
  </si>
  <si>
    <t>Estación Exp.</t>
  </si>
  <si>
    <t>Prod. y Servicios</t>
  </si>
  <si>
    <t>Partida</t>
  </si>
  <si>
    <t>DEPARTAMENTO DE PRODUCCION DE SEMILLAS</t>
  </si>
  <si>
    <t>Líneas seleccionadas de cebada  en los ensayos de rendimiento</t>
  </si>
  <si>
    <t>Manejo agronómico de los Ensayos (Deshierbas, Desmezcla, fertilización)</t>
  </si>
  <si>
    <t>Líneas Promisorias de cebada seleccionadas en las diferentes filiales en la estación Experimental Santa Catalina del INIAP</t>
  </si>
  <si>
    <t>Líneas seleccionadas de cebada  en las diferentes filiales</t>
  </si>
  <si>
    <t>Líneas seleccionadas de trigo  en los ensayos de rendimiento</t>
  </si>
  <si>
    <t>Líneas Promisorias de trigo seleccionadas en las diferentes filiales en la estación Experimental Santa Catalina del INIAP</t>
  </si>
  <si>
    <t>Líneas seleccionadas de trigo en las diferentes filiales</t>
  </si>
  <si>
    <t xml:space="preserve">Informe de evolución </t>
  </si>
  <si>
    <t>Evaluación del efecto de la cobertura arbórea sobre el comportamiento animal en respuesta al estrés calórico</t>
  </si>
  <si>
    <t>Evaluación de la aplicación del ácido salicílico en pasturas.</t>
  </si>
  <si>
    <t>manejo agronómico ( siembra, labores culturales y cosecha)</t>
  </si>
  <si>
    <t>Carlos Yánez</t>
  </si>
  <si>
    <t>Evaluación de la población de MH de chulpi (9no ciclo, recombinación de 15 familias)</t>
  </si>
  <si>
    <t>Evaluación de la selección de MH de maíz blanco de Leche (3er. Ciclo)</t>
  </si>
  <si>
    <t>Adaptación de 4 líneas parentales de híbridos amarillos y 7 líneas parentales de híbridos blancos en la Hcda. San Carlos-Urcuquí</t>
  </si>
  <si>
    <t xml:space="preserve">Carlos Yánez, Carlos Sangoquiza, José Luis Zambrano    </t>
  </si>
  <si>
    <t>Recomendación de manejo del cultivo del chocho</t>
  </si>
  <si>
    <t>Elena Villacrés             María Quelal</t>
  </si>
  <si>
    <t>Determinación de la  durabilidad de la papa irradiada y dos vegetales de exportación</t>
  </si>
  <si>
    <t>Nelson Mazón, Laura Vega, Ángel Murillo, María Quelal</t>
  </si>
  <si>
    <t>Evaluación de las propiedades reológicas de la harina de 90 líneas promisorias de trigo</t>
  </si>
  <si>
    <t>Determinación del contenido de proteína y gluten de 70 líneas promisorias de trigo</t>
  </si>
  <si>
    <t xml:space="preserve">Evaluación de la calidad maltera de  15 líneas promisorias de cebada e diferentes localidades </t>
  </si>
  <si>
    <t>Determinación de compuestos con propiedades antioxidantes en  hojas  de quinua provenientes de  tres zonas de cultivo</t>
  </si>
  <si>
    <t>María Quelal, Elena Villacrés</t>
  </si>
  <si>
    <t>Caracterización agroindustrial  de morochillo y chulpi</t>
  </si>
  <si>
    <t>Evaluación de la capacidad antioxidante en "Cacao Nacional Fino de Aroma de las principales zonas productoras del Ecuador</t>
  </si>
  <si>
    <t>Evaluación del efecto de la utilización de atmósferas modificadas sobre la composición bioquímica y vida útil de  Arazá, Naranjilla y Tomate de Árbol</t>
  </si>
  <si>
    <t>Libro de campo y reporte de análisis químico de 25 muestras de suelos, 125 muestras de plantas y 25 muestras de aguas</t>
  </si>
  <si>
    <t>Análisis estadístico</t>
  </si>
  <si>
    <t>Análisis estadísticos</t>
  </si>
  <si>
    <t>Libro de campo y reporte de análisis químico de 135 muestras de plantas, 30 muestras de sustratos y 30 muestras de aguas</t>
  </si>
  <si>
    <t>Libro de campo y reporte de análisis químico de 240 muestras de suelos, 384 muestras de plantas y 240 muestras de agua</t>
  </si>
  <si>
    <t>Libro de campo y reporte de análisis químico de 10 muestras de suelos, 100 muestras de plantas y 20 muestras de aguas</t>
  </si>
  <si>
    <t>Libro de campo y reporte de análisis químico de 50 muestras de suelos y 10 muestras de aguas</t>
  </si>
  <si>
    <t>Reportes de resultados de los análisis químico de suelos y aguas</t>
  </si>
  <si>
    <t xml:space="preserve">Cuantificación de la eficiencia en la fijación biológica de nitrógeno atmosférico por leguminosas de clima templado, utilizando las técnicas de abundancia natural e isotópica </t>
  </si>
  <si>
    <t>Producción de pie de cría</t>
  </si>
  <si>
    <t>Análisis de muestras provenientes de clientes externos</t>
  </si>
  <si>
    <t>Análisis químicos y físicos de suelos, plantas y aguas</t>
  </si>
  <si>
    <t>Análisis químicos de suelos</t>
  </si>
  <si>
    <t>Análisis químicos de plantas</t>
  </si>
  <si>
    <t>Análisis químicos de aguas</t>
  </si>
  <si>
    <t>Prestar servicios biotecnológicos de calidad a clientes internos y externos al instituto</t>
  </si>
  <si>
    <t>Producción de vitro plantas en rubros demandados</t>
  </si>
  <si>
    <t>Análisis Moleculares</t>
  </si>
  <si>
    <t>Eduardo Morillo/Johana Buitrón</t>
  </si>
  <si>
    <t xml:space="preserve">Administración </t>
  </si>
  <si>
    <t>Adm Informática</t>
  </si>
  <si>
    <t>Adm Biblioteca</t>
  </si>
  <si>
    <t>Adm Compras Públicas</t>
  </si>
  <si>
    <t xml:space="preserve">Adm Bodega y Adquisiciones </t>
  </si>
  <si>
    <t xml:space="preserve">Adm Tesorería </t>
  </si>
  <si>
    <t xml:space="preserve">Adm Talento Humano </t>
  </si>
  <si>
    <t>P Fruticultura</t>
  </si>
  <si>
    <t xml:space="preserve">P Fruticultura Zona Central </t>
  </si>
  <si>
    <t>PNRT-Papa</t>
  </si>
  <si>
    <t>D Economía Agrícola</t>
  </si>
  <si>
    <t>P Ganadería y Pastos</t>
  </si>
  <si>
    <t>D Nutrición y Calidad</t>
  </si>
  <si>
    <t>D Producción Semillas</t>
  </si>
  <si>
    <t xml:space="preserve">D Protección Vegetal </t>
  </si>
  <si>
    <t>N NDT Transferencia</t>
  </si>
  <si>
    <t>Verific</t>
  </si>
  <si>
    <t>Dirección</t>
  </si>
  <si>
    <t xml:space="preserve">Planificación </t>
  </si>
  <si>
    <t>Adm Presupuesto y Contabilidad</t>
  </si>
  <si>
    <t>P Forestaría</t>
  </si>
  <si>
    <t>Investigar, desarrollar y aplicar el conocimiento científico y tecnológico para lograr una racional explotación, utilización y conservación de los recursos naturales del sector agropecuario</t>
  </si>
  <si>
    <t>Cuadro Resumen de Planificación/Ejecución del POA-2018. EESC</t>
  </si>
  <si>
    <t>Jovanny Suquillo, Diego Peñaherrera, Victoria López, Fausto Yumisaca, Verónica Quimbiamba</t>
  </si>
  <si>
    <t>Diego Peñaherrera, Victoria López, Fausto Yumisaca, Verónica Quimbiamba</t>
  </si>
  <si>
    <t>Diego Peñaherrera, Victoria López, Fausto Yumisaca</t>
  </si>
  <si>
    <t>Victoria López</t>
  </si>
  <si>
    <t>José Camacho</t>
  </si>
  <si>
    <t>María Nieto, Victoria López, Diego Peñaherrera</t>
  </si>
  <si>
    <t>Verónica Quimbiamba</t>
  </si>
  <si>
    <t>María Nieto, César Asaquibay, Verónica Quimbiamba</t>
  </si>
  <si>
    <t>Victoria López, César Asaquibay, Verónica Quimbiamba</t>
  </si>
  <si>
    <t>César Asaquibay</t>
  </si>
  <si>
    <t>Carlos Sevillano</t>
  </si>
  <si>
    <t>Jovanny Suquillo</t>
  </si>
  <si>
    <t>Guillermo Cevallos</t>
  </si>
  <si>
    <t>Germán Ayala</t>
  </si>
  <si>
    <t>Victoria López, Verónica Quimbiamba</t>
  </si>
  <si>
    <t>P12 A3</t>
  </si>
  <si>
    <t>1 Estudio sobre nutrición vegetal</t>
  </si>
  <si>
    <t>1 Estudio de suelos</t>
  </si>
  <si>
    <t>Informe sobre caracterización</t>
  </si>
  <si>
    <t>Informe sobre eficiencia de productos</t>
  </si>
  <si>
    <t>Informe sobre componentes evaluados</t>
  </si>
  <si>
    <t>Informe sobre identificación de especies</t>
  </si>
  <si>
    <t>10 informes de resultados (Internos y externos)</t>
  </si>
  <si>
    <t>190 informes de resultados (Internos y externos)</t>
  </si>
  <si>
    <t>1 Informe sobre capacidad antioxidante</t>
  </si>
  <si>
    <t xml:space="preserve">1 Informe sobre compuestos funcionales </t>
  </si>
  <si>
    <t>1 informe sobre calidad de segregantes en tomate de árbol</t>
  </si>
  <si>
    <t>Adaptación de metodología en CG-SM y caracterización del aceite esencial en muestra de referencia.</t>
  </si>
  <si>
    <t>Informes de 200 muestras</t>
  </si>
  <si>
    <t xml:space="preserve"> 1 Informe eventos</t>
  </si>
  <si>
    <t>1 informe eventos</t>
  </si>
  <si>
    <t>Elaboración de publicaciones</t>
  </si>
  <si>
    <t>Artículo científico</t>
  </si>
  <si>
    <t>2 publicaciones</t>
  </si>
  <si>
    <t>1 informe</t>
  </si>
  <si>
    <t>Análisis de muestras experimentales.</t>
  </si>
  <si>
    <t>Determinación de características físicas</t>
  </si>
  <si>
    <t>Evaluación del perfil nutricional</t>
  </si>
  <si>
    <t>Informes de resultados y de plantas entregadas</t>
  </si>
  <si>
    <t>200 sacos beneficiados</t>
  </si>
  <si>
    <t>20 muestras</t>
  </si>
  <si>
    <t>Informe de servicios</t>
  </si>
  <si>
    <t>Mejoramiento de poblaciones de maíz de altura</t>
  </si>
  <si>
    <t>50 mazorcas seleccionadas</t>
  </si>
  <si>
    <t>100 mazorcas seleccionadas</t>
  </si>
  <si>
    <t>Incremento y mantenimiento de poblaciones y variedades de maíz de altura</t>
  </si>
  <si>
    <t>Incremento de semilla de morocho Urcuqui</t>
  </si>
  <si>
    <t>Mantenimiento semilla de fitomejorador de INIAP-180</t>
  </si>
  <si>
    <t>30 kg de semilla</t>
  </si>
  <si>
    <t>3 publicaciones</t>
  </si>
  <si>
    <t>Manejo de ensayos internacionales (CIMMYT)</t>
  </si>
  <si>
    <t>Evaluación de 3 ensayos internacionales de híbridos amarillo y blancos</t>
  </si>
  <si>
    <t>3 Artículos científicos publicados</t>
  </si>
  <si>
    <t>350 Mazorcas seleccionadas e informes</t>
  </si>
  <si>
    <t>180 kg de Semilla de fitomejorador e informes</t>
  </si>
  <si>
    <t>1 informe de ensayos</t>
  </si>
  <si>
    <t>3 estudios del efecto de la irradiación</t>
  </si>
  <si>
    <t>450 análisis químicos de plantas</t>
  </si>
  <si>
    <t>72 análisis químicos de aguas</t>
  </si>
  <si>
    <t>18 análisis físicos de suelos</t>
  </si>
  <si>
    <t>DEPARTAMENTO DE PROTECCIÓN VEGETAL</t>
  </si>
  <si>
    <t>DEPARTAMENTO DE ECONOMIA AGRICOLA</t>
  </si>
  <si>
    <t>DEPARTAMENTO DE MANEJO DE SUELOS Y AGUAS</t>
  </si>
  <si>
    <t>Cuadro Resumen de Productos, POA-2018. EESC</t>
  </si>
  <si>
    <t>Productos</t>
  </si>
  <si>
    <t xml:space="preserve">Validación de tecnologías, multiplicación y difusión de semilla de papa </t>
  </si>
  <si>
    <t xml:space="preserve">Validación de tecnologías, multiplicación y difusión de semilla de chocho </t>
  </si>
  <si>
    <t>2 informes</t>
  </si>
  <si>
    <t>Validación de tecnologías de cebada</t>
  </si>
  <si>
    <t>Validación de tecnologías de trigo</t>
  </si>
  <si>
    <t>Validación de tecnologías, multiplicación y difusión de semilla de maíz</t>
  </si>
  <si>
    <t>2 informe</t>
  </si>
  <si>
    <t>Validación de tecnologías de quinua</t>
  </si>
  <si>
    <t>Validación de tecnologías de aguacate</t>
  </si>
  <si>
    <t>Guillermo Cevallos,  César Asaquibay</t>
  </si>
  <si>
    <t>Difusión de tecnologías de duraznero</t>
  </si>
  <si>
    <t>Difusión de tecnologías de claudia</t>
  </si>
  <si>
    <t>Difusión del manejo integrado del cultivo de ciruelo en las provincias de Carchi, Imbabura</t>
  </si>
  <si>
    <t>Difusión del manejo agronómico del cultivo de claudia (Prunus domestica L) en la provincia de Tungurahua.</t>
  </si>
  <si>
    <t>Difusión de tecnologías de ciruelo</t>
  </si>
  <si>
    <t>Validación del manejo agronómico del cultivo de pera</t>
  </si>
  <si>
    <t>Difusión manejo agronómico del cultivo de manzana (Malus comunis B.) en la provincia de Tungurahua.</t>
  </si>
  <si>
    <t>Validación del manejo integrado de la manzana en la provincia del Carchi.</t>
  </si>
  <si>
    <t>Validación y difusión del manejo agronómico del cultivo de manzana</t>
  </si>
  <si>
    <t>Difusión del manejo integrado del cultivo de mora en las provincias de Carchi, Imbabura</t>
  </si>
  <si>
    <t>Difusión del manejo integrado del cultivo de mora</t>
  </si>
  <si>
    <t>Validación de tecnología en el cultivo de naranjilla</t>
  </si>
  <si>
    <t>Difusión del uso de las prácticas de fertilización
 y encalamiento para el manejo de potreros en proceso de degradación (1er ciclo).</t>
  </si>
  <si>
    <t>Difusión del uso de las prácticas de fertilización
 y encalamiento de potreros en proceso de degradación.</t>
  </si>
  <si>
    <t>350 kg de semilla registrada</t>
  </si>
  <si>
    <t>450 kg de semilla registrada</t>
  </si>
  <si>
    <t>Semilla de fitomejorador de clones</t>
  </si>
  <si>
    <t>10 clones con resistencia/tolerancia a factores bióticos/abióticos y calidad</t>
  </si>
  <si>
    <t>1 colección evaluada</t>
  </si>
  <si>
    <t>1 colección refrescada</t>
  </si>
  <si>
    <t>60 accesiones colectadas</t>
  </si>
  <si>
    <t>1 Informe de avance</t>
  </si>
  <si>
    <t>Registro en base de datos</t>
  </si>
  <si>
    <t>Mantenimiento de 16000 entradas de diferentes cultivos en cámara refrigerada a -15°C.</t>
  </si>
  <si>
    <t>Manejo en campo de accesiones de zanahoria blanca (43), jícama (35), miso (12) y achira (35).</t>
  </si>
  <si>
    <t>Manejo en campo de accesiones de oca (12), mashua (19) y la colección nacional de melloco (200)</t>
  </si>
  <si>
    <t>18000 accesiones conservadas</t>
  </si>
  <si>
    <t>materiales promisorios identificados</t>
  </si>
  <si>
    <t>5 pies de cría</t>
  </si>
  <si>
    <t>Reportes de producción</t>
  </si>
  <si>
    <t>500 plantas</t>
  </si>
  <si>
    <t>libros de campo</t>
  </si>
  <si>
    <t>Producción de fruta (varias especies)</t>
  </si>
  <si>
    <t>292.000 litros</t>
  </si>
  <si>
    <t>20.500 kg de fruta</t>
  </si>
  <si>
    <t>10.000 Plantas vendidas</t>
  </si>
  <si>
    <t>Informes de 1.200 muestras</t>
  </si>
  <si>
    <t>1.800 análisis</t>
  </si>
  <si>
    <t>1.260 análisis químicos de suelos</t>
  </si>
  <si>
    <t>Producidas al menos 2.500 vitro plantas de diferentes cultivos o especies de interés demandados para el sector productivo del país</t>
  </si>
  <si>
    <t>Analizados al menos 1.000 data points de ADN de análisis moleculares especializados en genotificación e identificación molecular</t>
  </si>
  <si>
    <t>6.400 plantas</t>
  </si>
  <si>
    <t>3.100 plantas</t>
  </si>
  <si>
    <t>1.030 kg de semilla seleccionada</t>
  </si>
  <si>
    <t>60.000 kg de semilla registrada</t>
  </si>
  <si>
    <t>42.750 kg de semilla registrada</t>
  </si>
  <si>
    <t>2.000 kg de semilla registrada</t>
  </si>
  <si>
    <t>4.400 kg de semilla registrada</t>
  </si>
  <si>
    <t>49.400 kg de semilla registrada</t>
  </si>
  <si>
    <t>108.000 kg de semilla registrada</t>
  </si>
  <si>
    <t>5 informes</t>
  </si>
  <si>
    <t xml:space="preserve"> 8 Informes</t>
  </si>
  <si>
    <t>Estudio de efecto de la irradiación sobre la vida útil de alimentos en estado fresco</t>
  </si>
  <si>
    <t>Muestreo y estabilización de material experimental</t>
  </si>
  <si>
    <t>1 Informe sobre composición bioquímica y vida útil de 3 frutales</t>
  </si>
  <si>
    <t>1 informe sobre alternativas de poscosecha de aguacate</t>
  </si>
  <si>
    <t>1 informe sobre adaptación de metodología para aceites esenciales</t>
  </si>
  <si>
    <t>María Nieto, Victoria López, Verónica Quimbiamba</t>
  </si>
  <si>
    <t>1.415 kg de semilla básica</t>
  </si>
  <si>
    <t>1.400 kg de semilla básica</t>
  </si>
  <si>
    <t>Libros de campo, plataforma DATA-INIAP</t>
  </si>
  <si>
    <t>P1. Validación de seis líneas promisorias de trigo en las provincias de Imbabura, Chimborazo y Bolívar</t>
  </si>
  <si>
    <t>Eduardo Morillo</t>
  </si>
  <si>
    <t>Publicación científica</t>
  </si>
  <si>
    <t>P6 A6</t>
  </si>
  <si>
    <t>Representatividad de la colección de maíz de sierra norte del Ecuador.</t>
  </si>
  <si>
    <t>Colección núcleo de amaranto del banco de germoplasma del Ecuador</t>
  </si>
  <si>
    <t>Zonas para la conservación de diez cultivos nativos</t>
  </si>
  <si>
    <t>Caracterización ecogeográfica de melloco en la región alto andina del Ecuador</t>
  </si>
  <si>
    <t>Guía para el manejo de recursos fitogenéticos en Ecuador</t>
  </si>
  <si>
    <t>Representatividad del genero musa en el Ecuador</t>
  </si>
  <si>
    <t>César tapia</t>
  </si>
  <si>
    <t>6 publicaciones</t>
  </si>
  <si>
    <t xml:space="preserve">Evaluación de línea promisoria de Cebada Maltera en las Provincias de Imbabura, Chimborazo, Bolívar </t>
  </si>
  <si>
    <t>Informe sobre 2 prototipos evaluados</t>
  </si>
  <si>
    <t>Seguimiento y evaluaciones</t>
  </si>
  <si>
    <t>Cristina Tello / Jorge Rivadeneira</t>
  </si>
  <si>
    <t>Evaluación de fungicidas para el control de Tizón Tardío en papa</t>
  </si>
  <si>
    <t>Informe de resultados</t>
  </si>
  <si>
    <t>I Congreso Internacional de Control Biológico Aplicado en Ecuador</t>
  </si>
  <si>
    <t>Organización evento</t>
  </si>
  <si>
    <t>Realización</t>
  </si>
  <si>
    <t>Documentos</t>
  </si>
  <si>
    <t>Evento</t>
  </si>
  <si>
    <t>Memorias del Congreso</t>
  </si>
  <si>
    <t>Carmen Castillo, Francisco Báez</t>
  </si>
  <si>
    <t>Elaboración de un artículo científico, "Efecto de fermantación en el valor nutritivo del chocho"</t>
  </si>
  <si>
    <t>Elaboración de un tríptico "Técnica mejhorada para desamargar chocho"</t>
  </si>
  <si>
    <t>Convenio INIAP-KOPIA</t>
  </si>
  <si>
    <t>Proyecto FONTAGRO</t>
  </si>
  <si>
    <t>Producto 16</t>
  </si>
  <si>
    <t>P16 A1</t>
  </si>
  <si>
    <t>Desarrollo de la tecnología de marcadores moleculares para genotipaje de cultivos nativos</t>
  </si>
  <si>
    <t>Determinación de marcadores informativos para el genotipaje de marcadores SSRs en tomate de arbol</t>
  </si>
  <si>
    <t>Set de primers microsatélites validados para el genotipaje de tomate de arbol</t>
  </si>
  <si>
    <t>Identificacion de secuencias microsatelites en cultivos nativos para el desarrollo de marcadores moleculares especificos</t>
  </si>
  <si>
    <t>Set de secuencias microsatélites para el desarrollo de marcadores moleculares</t>
  </si>
  <si>
    <t>Eduardo Morillo/Jhoanna Buitron</t>
  </si>
  <si>
    <t>Caracterizadas molecularmente varias colecciones de germoplasma con marcadores microsatelites</t>
  </si>
  <si>
    <t xml:space="preserve">Caracterización molecular de colecciones de tomate de arbol disponible en INIAP y CADET </t>
  </si>
  <si>
    <t>Colecciones de germoplasma de tomate de arbol caracterizadas con marcadores microsatelites</t>
  </si>
  <si>
    <t>Jimmy Sampedro/Eduardo Morillo</t>
  </si>
  <si>
    <t>Caracterizacion molecular de colecciones de cacao</t>
  </si>
  <si>
    <t>Colecciones de cacao caracterizadas con marcadores microsatelites</t>
  </si>
  <si>
    <t>Caracterización molecular de una colección de soya del litoral ecuatoriano</t>
  </si>
  <si>
    <t>Colección de soya caracterizada con marcadores microsatelites y con marcadores del evento RR</t>
  </si>
  <si>
    <t>P2A4</t>
  </si>
  <si>
    <t>Caracterizacion molecular de colecciones forestales amazónicos</t>
  </si>
  <si>
    <t>Colecciones de forestales amazonicos caracterizadas molecularmente</t>
  </si>
  <si>
    <t>Validación de marcadores de introgrersión en fréjol</t>
  </si>
  <si>
    <t>Validados marcadores de introgresión</t>
  </si>
  <si>
    <t>Validación de marcadores moleculares asociados a caracteres de interés para mejoramiento genético</t>
  </si>
  <si>
    <t>Validación de marcadores moleculares asociados con resistencia a tizón tardío y nematodo del quiste en una población segregante de papa</t>
  </si>
  <si>
    <t>Validados marcadores moleculares asociados a tizon tardio y nematodo del quiste en  una poblacion segregante de papa</t>
  </si>
  <si>
    <t>Jimmy Sampedro</t>
  </si>
  <si>
    <t xml:space="preserve">Estudios de expresion de marcadores moleculares asociados a caracteres de interés </t>
  </si>
  <si>
    <t>Ensayos de expresion de marcadores moleculares en qPCR</t>
  </si>
  <si>
    <t>Pruebas de expresion molecular cuantitativa realizadas</t>
  </si>
  <si>
    <t>Desarrollo de una tecnología de multiplicacion in vitro de mortiño</t>
  </si>
  <si>
    <t xml:space="preserve">Evaluacion de la respuesta a la micropropagación de mortiño empleando biorreactores </t>
  </si>
  <si>
    <t>Ensayos de enraizamiento y adaptacion de plantulas de mortiño</t>
  </si>
  <si>
    <t>Un ensayo de enraizamiento evaluado. Un ensayo de adaptacion de vitro plantas evaluado.</t>
  </si>
  <si>
    <t>Publicaciones tecnico-cientificas</t>
  </si>
  <si>
    <t>Preparación y sumision de un articulo cientifico en revista indexada</t>
  </si>
  <si>
    <t xml:space="preserve">Un articulo sometido a un journal internacional para publicación </t>
  </si>
  <si>
    <t>Preparacion y publicacion de un manual tecnico</t>
  </si>
  <si>
    <t>1 tecnología</t>
  </si>
  <si>
    <t>4 colecciones caracterizadas</t>
  </si>
  <si>
    <t>Marcadores validados</t>
  </si>
  <si>
    <t>1 Informe</t>
  </si>
  <si>
    <t>1 tecnología desarrollada</t>
  </si>
  <si>
    <t>Un manual técnico publicado</t>
  </si>
  <si>
    <t>Carta de entendimiento INIAP-UCE/FCA, Actividades colaborativas</t>
  </si>
  <si>
    <t>1 tesista, 3 nivel, UDLA Biotecnología</t>
  </si>
  <si>
    <t>Carta entendimiento, actividades colaborativoas, INIAP-USFQ</t>
  </si>
  <si>
    <t>1 tesista, 3 nivel, UDLA Fac Agroindustria, Carta de Compromiso</t>
  </si>
  <si>
    <t>Convenio en proceso de elaboración INIAP-MEER Ministerio de Energía Renovable y Electricidad</t>
  </si>
  <si>
    <t>1 tesista, 3 nivel, UCE, Faculta de Química. Carta de Compromiso</t>
  </si>
  <si>
    <t>Convenio Regional INIAP-PROINPA, para el Proyecto FONTAGRO 008</t>
  </si>
  <si>
    <t>1 tesista, 3 nivel, Carta Entendimiento INIAP-EPN</t>
  </si>
  <si>
    <t>1 tesista, 3 nivel, Carta Entendimiento INIAP-UTE</t>
  </si>
  <si>
    <t>1 tesista, 3 nivel, Carta Entendimiento INIAP-UCE</t>
  </si>
  <si>
    <t>1 tesista, 3 nivel, Carta Entendimiento INIAP-UCE Facultad de Química de Alimentos</t>
  </si>
  <si>
    <t>Carta de compromiso INIAP-UTA para actividades de investigación, Ingeniería de Alimentos</t>
  </si>
  <si>
    <t>1 tesista, 3 nivel, UTA</t>
  </si>
  <si>
    <t>1 tesista, 3 nivel, Carta de Compromiso, INIAP-UCE, Facultad de Química</t>
  </si>
  <si>
    <t>Proyecto Nueva Zelanda - Fruticultura.                 1 tesista, 3n, UCE, Facultad de Ciencias Agrícolas</t>
  </si>
  <si>
    <t>Carta Compromiso INIAP-USDA, para actividades colaborativas</t>
  </si>
  <si>
    <t>Carta Compromiso INIAP-USFQ, para actividades colaborativas</t>
  </si>
  <si>
    <t>Programa de capacitación contínua a técnicos del MAG</t>
  </si>
  <si>
    <t>P16 A2</t>
  </si>
  <si>
    <t>P16 A3</t>
  </si>
  <si>
    <t>P16 A4</t>
  </si>
  <si>
    <t>P16 A5</t>
  </si>
  <si>
    <t>P16 A6</t>
  </si>
  <si>
    <t>P16 A7</t>
  </si>
  <si>
    <t>Diego Peñaherrera</t>
  </si>
  <si>
    <t>Informe Curso</t>
  </si>
  <si>
    <t>210 técnicos capacitados</t>
  </si>
  <si>
    <t>Curso de Valor agregado y productos a base de chocho</t>
  </si>
  <si>
    <t>Curso de Valor agregado y productos a base de cebada</t>
  </si>
  <si>
    <t>Curso de Valor agregado y productos a base de quinua y amaranto</t>
  </si>
  <si>
    <t xml:space="preserve">Curso de Manejo integrado del cultivo del agucatero en la provincia de Imbabura </t>
  </si>
  <si>
    <t xml:space="preserve">Curso de Manejo integrado del cultivo del agucatero en la provincia de Pichincha </t>
  </si>
  <si>
    <t>Curso deValor agregado y productos a base frutas</t>
  </si>
  <si>
    <t xml:space="preserve">Curso de Manejo integrado  del duraznero  en la provincia de Pichincha </t>
  </si>
  <si>
    <t>Producto 17</t>
  </si>
  <si>
    <t>P17 A1</t>
  </si>
  <si>
    <t>P17 A2</t>
  </si>
  <si>
    <t>P17 A3</t>
  </si>
  <si>
    <t>Congreso internacional de ciencia y tecnología agropecuaria</t>
  </si>
  <si>
    <t>Feria  ciencia y tecnología agropecuaria</t>
  </si>
  <si>
    <t>Feria  ciencia y tecnología agropecuaria y rendición de cuentas de la EESC</t>
  </si>
  <si>
    <t>Comisión</t>
  </si>
  <si>
    <t>3 Informe eventos</t>
  </si>
  <si>
    <t>Eventos científicos y difusión</t>
  </si>
  <si>
    <t>Informe Evento, 300 asistentes</t>
  </si>
  <si>
    <t>Informe Evento, 800 asistentes</t>
  </si>
  <si>
    <t>Producto 18</t>
  </si>
  <si>
    <t>Elaboración de Videos técnicos y promocionales</t>
  </si>
  <si>
    <t>Gerardo Heredia</t>
  </si>
  <si>
    <t>P18 A1</t>
  </si>
  <si>
    <t xml:space="preserve">Valor nutricional del amaranto </t>
  </si>
  <si>
    <t xml:space="preserve">Manejo de la herramienta SAD para el control de la lancha </t>
  </si>
  <si>
    <t>Testimonial del trabajo de las UDT</t>
  </si>
  <si>
    <t xml:space="preserve">Manejo del gorgojo del maíz </t>
  </si>
  <si>
    <t xml:space="preserve">Uso del FERTIBACTER en el cultivo de maíz </t>
  </si>
  <si>
    <t xml:space="preserve">Promocional del departamento de producción de semillas </t>
  </si>
  <si>
    <t>P18 A2</t>
  </si>
  <si>
    <t>P18 A3</t>
  </si>
  <si>
    <t>P18 A4</t>
  </si>
  <si>
    <t>P18 A5</t>
  </si>
  <si>
    <t>P18 A6</t>
  </si>
  <si>
    <t>P18 A7</t>
  </si>
  <si>
    <t xml:space="preserve">Valor agregado de la mora </t>
  </si>
  <si>
    <t>1 video</t>
  </si>
  <si>
    <t>Producto 19</t>
  </si>
  <si>
    <t>P19 A1</t>
  </si>
  <si>
    <t>P19 A2</t>
  </si>
  <si>
    <t>Establecimiento de banco Fotográfico</t>
  </si>
  <si>
    <t>Banco fotográfico de papa</t>
  </si>
  <si>
    <t>Banco fotográfico de aguacate</t>
  </si>
  <si>
    <t>Producto 20</t>
  </si>
  <si>
    <t>Actualización de fichas técnicas SIGINIAP</t>
  </si>
  <si>
    <t>P20 A1</t>
  </si>
  <si>
    <t>P20 A2</t>
  </si>
  <si>
    <t>P20 A3</t>
  </si>
  <si>
    <t>P20 A4</t>
  </si>
  <si>
    <t>P20 A5</t>
  </si>
  <si>
    <t>P20 A6</t>
  </si>
  <si>
    <t>P20 A7</t>
  </si>
  <si>
    <t>Ficha técnica de Maíz</t>
  </si>
  <si>
    <t>Ficha técnica de Aguacate</t>
  </si>
  <si>
    <t>Ficha técnica de Durazno</t>
  </si>
  <si>
    <t>Ficha técnica de Mora</t>
  </si>
  <si>
    <t>Ficha técnica de Amaranto</t>
  </si>
  <si>
    <t>Ficha técnica de Quinua</t>
  </si>
  <si>
    <t>María Nieto</t>
  </si>
  <si>
    <t>1 set de fotos</t>
  </si>
  <si>
    <t>2 set de fotografías</t>
  </si>
  <si>
    <t>7 fichas técnicas</t>
  </si>
  <si>
    <t>1 ficha técnica</t>
  </si>
  <si>
    <t>Ficha técnica de Chocho</t>
  </si>
  <si>
    <t>Producto 21</t>
  </si>
  <si>
    <t>Atención a visitas a al EESC</t>
  </si>
  <si>
    <t>Atención a visitas de productores, téccnicos, estudiantes y púbico en general</t>
  </si>
  <si>
    <t>500 visitantes atendidos</t>
  </si>
  <si>
    <t>Informes de vista</t>
  </si>
  <si>
    <t>Artículo científico "Respuesta del complejo Azospirillum-Pseudomonas en la extracción de nitrégeno y fósforo en la variedad de maíz INIAP-101"</t>
  </si>
  <si>
    <t>1 artículo</t>
  </si>
  <si>
    <t>Carlos Yánez, Carlos Sangoquiza</t>
  </si>
  <si>
    <t>Artículo científico "Respuesta biológica de aislados de azospirillum frente a diferentres tipos de estrés"</t>
  </si>
  <si>
    <t>Convenio INIAP-Aglomerados Cotopaxi</t>
  </si>
  <si>
    <t>Convenio INIAP-NOVOPAN</t>
  </si>
  <si>
    <t>P6. Publicaciones científicas</t>
  </si>
  <si>
    <t>Proyecto ARCAL, cooperación técnica</t>
  </si>
  <si>
    <t>Colecta de especies silvetres relacionadas con las cultivadas, a nivel nacional</t>
  </si>
  <si>
    <t>30 accesiones colectadas</t>
  </si>
  <si>
    <t>Proyecto CROP-TRUST "Colecta de especies silvestres emparentadas a cultivares de arroz, berenjena, papa, fréjol y camote en el Ecuador"</t>
  </si>
  <si>
    <t>Eventos de difusión y capacitación</t>
  </si>
  <si>
    <t>Informe taller</t>
  </si>
  <si>
    <t>140 asistentes al evento</t>
  </si>
  <si>
    <t>Convenio INIAP-CORPOICA</t>
  </si>
  <si>
    <t>Dos Talleres de capacitación en manejo y mejoramiento genético de la especie cavícola (Chimborazo y Azuay)</t>
  </si>
  <si>
    <t>1 tesista, 3 nivel, UDLA-Agroindustria; 2 tesistas, 3 nivel UCE-FCA; 2 tesistas, 3 ninel, UT Cotopaxi; 2 tesistas, 3 nivel, IASA. Cartas de compromisos.</t>
  </si>
  <si>
    <t>Proyecto Nueva Zelanda - Fruticultura.            1 tesista, 3 nivel, UCE, Facultad de Ciencias Agrícolas</t>
  </si>
  <si>
    <t>Convenio INIAP-ADAMA. 1 tesista, 3 nivel, UT Cotopaxi</t>
  </si>
  <si>
    <t>1 tesista, 4 nivel, UCE Facultas de Ciencias Agrícolas</t>
  </si>
  <si>
    <t>Proyecto Fontagro</t>
  </si>
  <si>
    <t>1 tesista, 3 nivel, IASA. Carta compromiso.</t>
  </si>
  <si>
    <r>
      <t xml:space="preserve">Evaluación del complejo </t>
    </r>
    <r>
      <rPr>
        <b/>
        <i/>
        <sz val="11"/>
        <color theme="1"/>
        <rFont val="Calibri"/>
        <family val="2"/>
        <scheme val="minor"/>
      </rPr>
      <t>Azospirillum</t>
    </r>
    <r>
      <rPr>
        <b/>
        <sz val="11"/>
        <color theme="1"/>
        <rFont val="Calibri"/>
        <family val="2"/>
        <scheme val="minor"/>
      </rPr>
      <t xml:space="preserve"> y </t>
    </r>
    <r>
      <rPr>
        <b/>
        <i/>
        <sz val="11"/>
        <color theme="1"/>
        <rFont val="Calibri"/>
        <family val="2"/>
        <scheme val="minor"/>
      </rPr>
      <t>Pseudomonas</t>
    </r>
    <r>
      <rPr>
        <b/>
        <sz val="11"/>
        <color theme="1"/>
        <rFont val="Calibri"/>
        <family val="2"/>
        <scheme val="minor"/>
      </rPr>
      <t xml:space="preserve"> en la variedad de maíz INIAP-124 y 101 en Pichincha</t>
    </r>
  </si>
  <si>
    <t>2515 kg de semilla básica</t>
  </si>
  <si>
    <t xml:space="preserve">Multiplicar y distribuir semilla categoría Certificada de trigo: INIAP-Vivar </t>
  </si>
  <si>
    <t>Multiplicar y distribuir semilla categoría Certificada de trigo: INIAP-Imbabura.</t>
  </si>
  <si>
    <t>2019/10</t>
  </si>
  <si>
    <t>Multiplicación y difusión de semilla de papa (Solanum spp.) de categorías iniciales obtenida en el invernadero automatizado, en la provincias de Carchi, Imbabura, Pichincha, Cotopaxi, Chimborazo y Bolívar.</t>
  </si>
  <si>
    <t>Difusión del sistema de apoyo a la decisión SAD para el manejo de la lancha en el cultivo de papa y fortalecimiento agroempresarial de las organizaciones campesinas (Proyecto INIAP-KOPIA), en las provincias de Pichincha, Cotopaxi, Chimborazo y Bolívar</t>
  </si>
  <si>
    <t>Difusión de un sistema de alerta para el manejo de la lancha en el cultivo de papa y  (Proyecto FONTAGRO ), en las provincias de Pichincha, Cotopaxi, Chimborazo.</t>
  </si>
  <si>
    <t>Difusión y multiplicación de papa (Solanum spp.) variedad INIAP- Libertad, Cotopaxi.</t>
  </si>
  <si>
    <t>Validación de cuatro clones y dos variedades testigo de papa, en la provincia de Tungurahua</t>
  </si>
  <si>
    <t>Multiplicación del clon promisorio 98-38-12 en tres localidades de la provincia de Chimborazo</t>
  </si>
  <si>
    <t>Difusión y multiplicación de variedades de papa (Solanum tuberosum) variedad INIAP-Natividad e INIAP-Victoria en las provincias de  Cotopaxi</t>
  </si>
  <si>
    <t>Difusión de la nueva variedad de papa INIAP-Josefina, en la provincia de Chimborazo</t>
  </si>
  <si>
    <t>Difusión de la variedad de chocho INIAP – 450 Andino, en diferentes condiciones agroecológicas de laS provincias de  Imbabura, Cotopaxi, Tungurahua,  Pichincha</t>
  </si>
  <si>
    <t>Difusión de la variedad mejorada de Chocho INIAP- 451 Guaranguito en diferentes condiciones Agroecológicas de la provincia Bolívar</t>
  </si>
  <si>
    <t>Validación de líneas promisorias más un testigo de cebada desnuda en las provincias de  Imbabura, Cotopaxi,  Chimborazo.</t>
  </si>
  <si>
    <t>Validación de líneas promisorias  de cebada maltera en las provincias de  Imbabura, Chimborazo, Bolívar</t>
  </si>
  <si>
    <t>Difusión y Multiplicación de maíz (Zea mays) negro INIAP 199 "Racimo de Uva", en las provincias de Cotopaxi, Chimborazo y Bolívar</t>
  </si>
  <si>
    <t>Determinar el efecto de la asociación del cultivo maíz negro: Local e INIAP 199, con arveja (Pisum sativum), en finca de un productor de la Asociación SARIV de la provincia de Chimborazo (1 de 3 ciclos)</t>
  </si>
  <si>
    <t>Validación del uso de abono orgánico procesado en mezcla con fertilizante químico en la variedad INIAP-Tunkahuan en la provincia del Carchi.</t>
  </si>
  <si>
    <t>Validación de dos métodos de siembra en dos variedades de quinua (Chenopodium quinoa Wild) en dos localidades de la provincia de Chimborazo</t>
  </si>
  <si>
    <t>Evaluación del efecto del abonamiento en la productividad de la quinua (Chenopodium quinoa W.) variedad “Chimborazo”.</t>
  </si>
  <si>
    <t>Evaluación del efecto de la asociación con leguminosas en la productividad de la quinua (Chenopodium quinoa W.) variedad “Chimborazo”.</t>
  </si>
  <si>
    <t>Validación de líneas promisorias de quinua (Chenopodium quinoa W.) en comunidades de la provincia Chimborazo</t>
  </si>
  <si>
    <t>Validación del manejo integrado del cultivo de aguacatero (Persea americana L.) variedades Fuerte y Hass  en las provincias de Carchi, Imbabura y Chimborazo.</t>
  </si>
  <si>
    <t>Mejoramiento del proceso de elaboración de abono orgánico líquido "biol"  y su aplicación en aguacate</t>
  </si>
  <si>
    <t>Difusión del manejo integrado del cultivo de duraznero en la provinicia de Carchi</t>
  </si>
  <si>
    <t>Difusión del manejo integrado del cultivo de duraznero en la provinicia de Tungurahua</t>
  </si>
  <si>
    <t>Validación del manejo agronómico del cultivo de pera (Pyrus communis L.) en la provincia de Tungurahua.</t>
  </si>
  <si>
    <t>Difusión de la variedad de mora INIAP - ANDIMORA 2013, en diferentes condiciones agroecológicas de las provincias de Cotopaxi, Bolívar</t>
  </si>
  <si>
    <t>Validación del uso de abono orgánico en combinación con fertilizante químico en dos variedades de naranjilla en la provincia del Carchi (1er ciclo).</t>
  </si>
  <si>
    <t>P21 A1</t>
  </si>
  <si>
    <t>Multiplicar y distribuir semilla categoría Certificada de maíz de las variedades más demandadas INIAP: 122.</t>
  </si>
  <si>
    <t>Multiplicar y distribuir semilla categoría Certificada de maíz de las variedades más demandadas INIAP: 101</t>
  </si>
  <si>
    <t>22.500 de semilla certificada</t>
  </si>
  <si>
    <t>Enero, 2018 - Diciembre, 2018</t>
  </si>
  <si>
    <t>Se producirán 5.330 kg de semilla Certificada para entrega en el 2019</t>
  </si>
  <si>
    <t>Se producirán 4.500 kg de semilla Certificada para entrega en el 2019</t>
  </si>
  <si>
    <t>7 videos</t>
  </si>
  <si>
    <t>Procesos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</si>
</sst>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0.00\ _€_-;\-* #,##0.00\ _€_-;_-* &quot;-&quot;??\ _€_-;_-@_-"/>
    <numFmt numFmtId="166" formatCode="_(* #,##0.00_);_(* \(#,##0.00\);_(* &quot;-&quot;??_);_(@_)"/>
    <numFmt numFmtId="167" formatCode="&quot;$&quot;\ #,##0.00"/>
    <numFmt numFmtId="168" formatCode="dd/mm/yyyy;@"/>
    <numFmt numFmtId="169" formatCode="00"/>
    <numFmt numFmtId="170" formatCode="_(* #,##0_);_(* \(#,##0\);_(* &quot;-&quot;??_);_(@_)"/>
  </numFmts>
  <fonts count="33">
    <font>
      <sz val="11"/>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b/>
      <sz val="9"/>
      <name val="Arial"/>
      <family val="2"/>
    </font>
    <font>
      <b/>
      <sz val="9"/>
      <color rgb="FF000000"/>
      <name val="Arial"/>
      <family val="2"/>
    </font>
    <font>
      <sz val="9"/>
      <name val="Arial"/>
      <family val="2"/>
    </font>
    <font>
      <sz val="11"/>
      <color theme="0"/>
      <name val="Calibri"/>
      <family val="2"/>
      <scheme val="minor"/>
    </font>
    <font>
      <sz val="10"/>
      <color theme="0"/>
      <name val="Times New Roman"/>
      <family val="1"/>
    </font>
    <font>
      <b/>
      <sz val="11"/>
      <color indexed="8"/>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b/>
      <sz val="12"/>
      <color rgb="FF000099"/>
      <name val="Calibri"/>
      <family val="2"/>
      <scheme val="minor"/>
    </font>
    <font>
      <sz val="12"/>
      <color theme="1"/>
      <name val="Century Schoolbook"/>
      <family val="1"/>
    </font>
    <font>
      <b/>
      <i/>
      <sz val="12"/>
      <color rgb="FF006600"/>
      <name val="Calibri"/>
      <family val="2"/>
      <scheme val="minor"/>
    </font>
    <font>
      <sz val="10"/>
      <name val="Arial"/>
      <family val="2"/>
    </font>
    <font>
      <sz val="10"/>
      <name val="Lohit Hindi"/>
      <family val="2"/>
    </font>
    <font>
      <sz val="11"/>
      <color indexed="8"/>
      <name val="Calibri"/>
      <family val="2"/>
      <scheme val="minor"/>
    </font>
    <font>
      <i/>
      <sz val="11"/>
      <color indexed="8"/>
      <name val="Calibri"/>
      <family val="2"/>
    </font>
    <font>
      <b/>
      <i/>
      <sz val="11"/>
      <color theme="1"/>
      <name val="Calibri"/>
      <family val="2"/>
      <scheme val="minor"/>
    </font>
    <font>
      <i/>
      <sz val="11"/>
      <color theme="1"/>
      <name val="Calibri"/>
      <family val="2"/>
      <scheme val="minor"/>
    </font>
    <font>
      <sz val="11"/>
      <color rgb="FF000000"/>
      <name val="Calibri"/>
      <family val="2"/>
      <scheme val="minor"/>
    </font>
    <font>
      <sz val="11"/>
      <color theme="1"/>
      <name val="Arial"/>
      <family val="2"/>
    </font>
    <font>
      <b/>
      <sz val="11"/>
      <color theme="1"/>
      <name val="Arial"/>
      <family val="2"/>
    </font>
    <font>
      <sz val="10"/>
      <color theme="1"/>
      <name val="Calibri"/>
      <family val="2"/>
      <scheme val="minor"/>
    </font>
  </fonts>
  <fills count="21">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BEBEBE"/>
      </patternFill>
    </fill>
    <fill>
      <patternFill patternType="solid">
        <fgColor rgb="FFDCE6F0"/>
      </patternFill>
    </fill>
    <fill>
      <patternFill patternType="solid">
        <fgColor rgb="FFFCE9D9"/>
      </patternFill>
    </fill>
    <fill>
      <patternFill patternType="solid">
        <fgColor rgb="FFEDEBE0"/>
      </patternFill>
    </fill>
    <fill>
      <patternFill patternType="solid">
        <fgColor rgb="FFFFFF00"/>
        <bgColor indexed="64"/>
      </patternFill>
    </fill>
    <fill>
      <patternFill patternType="solid">
        <fgColor theme="4" tint="-0.249977111117893"/>
        <bgColor indexed="64"/>
      </patternFill>
    </fill>
    <fill>
      <patternFill patternType="solid">
        <fgColor theme="5" tint="0.39997558519241921"/>
        <bgColor indexed="64"/>
      </patternFill>
    </fill>
    <fill>
      <patternFill patternType="solid">
        <fgColor rgb="FF92D050"/>
        <bgColor indexed="64"/>
      </patternFill>
    </fill>
    <fill>
      <patternFill patternType="solid">
        <fgColor theme="4"/>
        <bgColor indexed="64"/>
      </patternFill>
    </fill>
    <fill>
      <patternFill patternType="solid">
        <fgColor theme="8"/>
        <bgColor indexed="64"/>
      </patternFill>
    </fill>
    <fill>
      <patternFill patternType="solid">
        <fgColor theme="8" tint="0.79998168889431442"/>
        <bgColor indexed="64"/>
      </patternFill>
    </fill>
  </fills>
  <borders count="5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medium">
        <color auto="1"/>
      </right>
      <top style="thin">
        <color auto="1"/>
      </top>
      <bottom style="thin">
        <color auto="1"/>
      </bottom>
      <diagonal/>
    </border>
    <border>
      <left/>
      <right style="medium">
        <color auto="1"/>
      </right>
      <top/>
      <bottom style="medium">
        <color auto="1"/>
      </bottom>
      <diagonal/>
    </border>
    <border>
      <left/>
      <right style="medium">
        <color auto="1"/>
      </right>
      <top style="medium">
        <color auto="1"/>
      </top>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top/>
      <bottom style="thin">
        <color indexed="64"/>
      </bottom>
      <diagonal/>
    </border>
    <border>
      <left/>
      <right style="medium">
        <color auto="1"/>
      </right>
      <top style="thin">
        <color auto="1"/>
      </top>
      <bottom style="thin">
        <color auto="1"/>
      </bottom>
      <diagonal/>
    </border>
    <border>
      <left style="medium">
        <color auto="1"/>
      </left>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right style="medium">
        <color auto="1"/>
      </right>
      <top style="medium">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right style="medium">
        <color auto="1"/>
      </right>
      <top/>
      <bottom style="thin">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s>
  <cellStyleXfs count="25">
    <xf numFmtId="0" fontId="0" fillId="0" borderId="0"/>
    <xf numFmtId="166" fontId="2" fillId="0" borderId="0" applyFont="0" applyFill="0" applyBorder="0" applyAlignment="0" applyProtection="0"/>
    <xf numFmtId="9" fontId="2" fillId="0" borderId="0" applyFont="0" applyFill="0" applyBorder="0" applyAlignment="0" applyProtection="0"/>
    <xf numFmtId="0" fontId="9" fillId="0" borderId="0"/>
    <xf numFmtId="166" fontId="9" fillId="0" borderId="0" applyFont="0" applyFill="0" applyBorder="0" applyAlignment="0" applyProtection="0"/>
    <xf numFmtId="0" fontId="10" fillId="0" borderId="0"/>
    <xf numFmtId="170" fontId="2" fillId="0" borderId="0" applyFont="0" applyFill="0" applyBorder="0" applyAlignment="0" applyProtection="0"/>
    <xf numFmtId="0" fontId="2" fillId="0" borderId="5" applyBorder="0">
      <alignment horizontal="center"/>
    </xf>
    <xf numFmtId="0" fontId="23" fillId="0" borderId="0"/>
    <xf numFmtId="0" fontId="23"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166" fontId="2" fillId="0" borderId="0" applyFont="0" applyFill="0" applyBorder="0" applyAlignment="0" applyProtection="0"/>
    <xf numFmtId="0" fontId="1" fillId="0" borderId="0"/>
    <xf numFmtId="166" fontId="1" fillId="0" borderId="0" applyFont="0" applyFill="0" applyBorder="0" applyAlignment="0" applyProtection="0"/>
  </cellStyleXfs>
  <cellXfs count="336">
    <xf numFmtId="0" fontId="0" fillId="0" borderId="0" xfId="0"/>
    <xf numFmtId="0" fontId="0" fillId="0" borderId="0" xfId="0" applyAlignment="1">
      <alignment horizontal="center" vertical="center"/>
    </xf>
    <xf numFmtId="0" fontId="3" fillId="2" borderId="0" xfId="0" applyFont="1" applyFill="1" applyAlignment="1">
      <alignment vertical="center"/>
    </xf>
    <xf numFmtId="0" fontId="4" fillId="0" borderId="7" xfId="0" applyFont="1" applyBorder="1" applyAlignment="1">
      <alignment horizontal="center" vertical="center"/>
    </xf>
    <xf numFmtId="0" fontId="3" fillId="2" borderId="0" xfId="0" applyFont="1" applyFill="1" applyAlignment="1"/>
    <xf numFmtId="0" fontId="3" fillId="2" borderId="0" xfId="0" applyFont="1" applyFill="1" applyAlignment="1">
      <alignment wrapText="1"/>
    </xf>
    <xf numFmtId="49" fontId="4" fillId="4" borderId="0" xfId="0" applyNumberFormat="1" applyFont="1" applyFill="1" applyBorder="1" applyAlignment="1">
      <alignment vertical="center"/>
    </xf>
    <xf numFmtId="49" fontId="4" fillId="4" borderId="0" xfId="0" applyNumberFormat="1" applyFont="1" applyFill="1" applyBorder="1" applyAlignment="1">
      <alignment vertical="center" wrapText="1"/>
    </xf>
    <xf numFmtId="0" fontId="0" fillId="0" borderId="19" xfId="0" applyBorder="1" applyAlignment="1">
      <alignment horizontal="center" vertical="center" wrapText="1"/>
    </xf>
    <xf numFmtId="0" fontId="8" fillId="0" borderId="0" xfId="0" applyFont="1" applyFill="1"/>
    <xf numFmtId="10" fontId="7" fillId="6" borderId="12" xfId="0" applyNumberFormat="1" applyFont="1" applyFill="1" applyBorder="1" applyAlignment="1">
      <alignment horizontal="center" vertical="center" wrapText="1"/>
    </xf>
    <xf numFmtId="0" fontId="4" fillId="8" borderId="0" xfId="0" applyFont="1" applyFill="1" applyBorder="1" applyAlignment="1">
      <alignment wrapText="1"/>
    </xf>
    <xf numFmtId="49" fontId="4" fillId="8" borderId="0" xfId="0" applyNumberFormat="1" applyFont="1" applyFill="1" applyBorder="1" applyAlignment="1">
      <alignment vertical="center" wrapText="1"/>
    </xf>
    <xf numFmtId="0" fontId="3" fillId="2" borderId="1" xfId="3" applyFont="1" applyFill="1" applyBorder="1" applyAlignment="1">
      <alignment vertical="center" wrapText="1"/>
    </xf>
    <xf numFmtId="0" fontId="4" fillId="0" borderId="0" xfId="3" applyFont="1"/>
    <xf numFmtId="0" fontId="9" fillId="0" borderId="0" xfId="3"/>
    <xf numFmtId="0" fontId="9" fillId="0" borderId="1" xfId="3" applyFill="1" applyBorder="1" applyAlignment="1">
      <alignment horizontal="center" vertical="center"/>
    </xf>
    <xf numFmtId="0" fontId="8" fillId="0" borderId="1" xfId="3" applyFont="1" applyFill="1" applyBorder="1" applyAlignment="1">
      <alignment vertical="center" wrapText="1"/>
    </xf>
    <xf numFmtId="0" fontId="8" fillId="9" borderId="1" xfId="3" applyFont="1" applyFill="1" applyBorder="1" applyAlignment="1">
      <alignment vertical="center" wrapText="1"/>
    </xf>
    <xf numFmtId="166" fontId="0" fillId="0" borderId="1" xfId="4" applyFont="1" applyFill="1" applyBorder="1"/>
    <xf numFmtId="166" fontId="8" fillId="0" borderId="1" xfId="4" applyFont="1" applyFill="1" applyBorder="1" applyAlignment="1">
      <alignment vertical="center"/>
    </xf>
    <xf numFmtId="166" fontId="0" fillId="0" borderId="0" xfId="4" applyFont="1" applyFill="1"/>
    <xf numFmtId="0" fontId="9" fillId="0" borderId="0" xfId="3" applyFill="1"/>
    <xf numFmtId="166" fontId="8" fillId="0" borderId="1" xfId="4" applyFont="1" applyFill="1" applyBorder="1" applyAlignment="1">
      <alignment horizontal="center"/>
    </xf>
    <xf numFmtId="166" fontId="0" fillId="0" borderId="1" xfId="4" applyFont="1" applyFill="1" applyBorder="1" applyAlignment="1">
      <alignment vertical="center"/>
    </xf>
    <xf numFmtId="0" fontId="9" fillId="0" borderId="0" xfId="3" applyFill="1" applyBorder="1"/>
    <xf numFmtId="0" fontId="9" fillId="0" borderId="0" xfId="3" applyFill="1" applyBorder="1" applyAlignment="1">
      <alignment vertical="center"/>
    </xf>
    <xf numFmtId="166" fontId="0" fillId="0" borderId="0" xfId="4" applyFont="1" applyFill="1" applyBorder="1"/>
    <xf numFmtId="0" fontId="9" fillId="0" borderId="0" xfId="3" applyAlignment="1">
      <alignment vertical="center"/>
    </xf>
    <xf numFmtId="0" fontId="9" fillId="9" borderId="1" xfId="3" applyFill="1" applyBorder="1" applyAlignment="1">
      <alignment vertical="center" wrapText="1"/>
    </xf>
    <xf numFmtId="0" fontId="11" fillId="10" borderId="23" xfId="5" applyFont="1" applyFill="1" applyBorder="1" applyAlignment="1">
      <alignment vertical="center" wrapText="1"/>
    </xf>
    <xf numFmtId="0" fontId="11" fillId="10" borderId="24" xfId="5" applyFont="1" applyFill="1" applyBorder="1" applyAlignment="1">
      <alignment vertical="center" wrapText="1"/>
    </xf>
    <xf numFmtId="0" fontId="11" fillId="10" borderId="25" xfId="5" applyFont="1" applyFill="1" applyBorder="1" applyAlignment="1">
      <alignment vertical="center" wrapText="1"/>
    </xf>
    <xf numFmtId="0" fontId="11" fillId="10" borderId="26" xfId="5" applyFont="1" applyFill="1" applyBorder="1" applyAlignment="1">
      <alignment horizontal="center" vertical="center" wrapText="1"/>
    </xf>
    <xf numFmtId="0" fontId="10" fillId="0" borderId="0" xfId="5" applyFill="1" applyBorder="1" applyAlignment="1">
      <alignment horizontal="left" vertical="top"/>
    </xf>
    <xf numFmtId="1" fontId="12" fillId="0" borderId="27" xfId="5" applyNumberFormat="1" applyFont="1" applyFill="1" applyBorder="1" applyAlignment="1">
      <alignment vertical="top" shrinkToFit="1"/>
    </xf>
    <xf numFmtId="0" fontId="11" fillId="0" borderId="27" xfId="5" applyFont="1" applyFill="1" applyBorder="1" applyAlignment="1">
      <alignment horizontal="left" vertical="top" wrapText="1"/>
    </xf>
    <xf numFmtId="0" fontId="10" fillId="0" borderId="27" xfId="5" applyFill="1" applyBorder="1" applyAlignment="1">
      <alignment horizontal="left" vertical="top" wrapText="1"/>
    </xf>
    <xf numFmtId="1" fontId="12" fillId="11" borderId="27" xfId="5" applyNumberFormat="1" applyFont="1" applyFill="1" applyBorder="1" applyAlignment="1">
      <alignment vertical="top" shrinkToFit="1"/>
    </xf>
    <xf numFmtId="1" fontId="12" fillId="11" borderId="28" xfId="5" applyNumberFormat="1" applyFont="1" applyFill="1" applyBorder="1" applyAlignment="1">
      <alignment vertical="top" shrinkToFit="1"/>
    </xf>
    <xf numFmtId="1" fontId="12" fillId="11" borderId="29" xfId="5" applyNumberFormat="1" applyFont="1" applyFill="1" applyBorder="1" applyAlignment="1">
      <alignment vertical="top" shrinkToFit="1"/>
    </xf>
    <xf numFmtId="1" fontId="12" fillId="11" borderId="30" xfId="5" applyNumberFormat="1" applyFont="1" applyFill="1" applyBorder="1" applyAlignment="1">
      <alignment vertical="top" shrinkToFit="1"/>
    </xf>
    <xf numFmtId="1" fontId="12" fillId="12" borderId="27" xfId="5" applyNumberFormat="1" applyFont="1" applyFill="1" applyBorder="1" applyAlignment="1">
      <alignment vertical="top" shrinkToFit="1"/>
    </xf>
    <xf numFmtId="169" fontId="12" fillId="12" borderId="28" xfId="5" applyNumberFormat="1" applyFont="1" applyFill="1" applyBorder="1" applyAlignment="1">
      <alignment vertical="top" shrinkToFit="1"/>
    </xf>
    <xf numFmtId="169" fontId="12" fillId="12" borderId="30" xfId="5" applyNumberFormat="1" applyFont="1" applyFill="1" applyBorder="1" applyAlignment="1">
      <alignment vertical="top" shrinkToFit="1"/>
    </xf>
    <xf numFmtId="0" fontId="11" fillId="12" borderId="27" xfId="5" applyFont="1" applyFill="1" applyBorder="1" applyAlignment="1">
      <alignment horizontal="left" vertical="top" wrapText="1"/>
    </xf>
    <xf numFmtId="1" fontId="12" fillId="13" borderId="28" xfId="5" applyNumberFormat="1" applyFont="1" applyFill="1" applyBorder="1" applyAlignment="1">
      <alignment vertical="top" shrinkToFit="1"/>
    </xf>
    <xf numFmtId="1" fontId="12" fillId="13" borderId="29" xfId="5" applyNumberFormat="1" applyFont="1" applyFill="1" applyBorder="1" applyAlignment="1">
      <alignment vertical="top" shrinkToFit="1"/>
    </xf>
    <xf numFmtId="1" fontId="12" fillId="13" borderId="30" xfId="5" applyNumberFormat="1" applyFont="1" applyFill="1" applyBorder="1" applyAlignment="1">
      <alignment vertical="top" shrinkToFit="1"/>
    </xf>
    <xf numFmtId="0" fontId="11" fillId="13" borderId="27" xfId="5" applyFont="1" applyFill="1" applyBorder="1" applyAlignment="1">
      <alignment horizontal="left" vertical="top" wrapText="1"/>
    </xf>
    <xf numFmtId="0" fontId="11" fillId="11" borderId="27" xfId="5" applyFont="1" applyFill="1" applyBorder="1" applyAlignment="1">
      <alignment horizontal="left" vertical="top" wrapText="1"/>
    </xf>
    <xf numFmtId="169" fontId="12" fillId="0" borderId="27" xfId="5" quotePrefix="1" applyNumberFormat="1" applyFont="1" applyFill="1" applyBorder="1" applyAlignment="1">
      <alignment vertical="top" shrinkToFit="1"/>
    </xf>
    <xf numFmtId="169" fontId="12" fillId="12" borderId="28" xfId="5" quotePrefix="1" applyNumberFormat="1" applyFont="1" applyFill="1" applyBorder="1" applyAlignment="1">
      <alignment vertical="top" shrinkToFit="1"/>
    </xf>
    <xf numFmtId="1" fontId="12" fillId="12" borderId="28" xfId="5" applyNumberFormat="1" applyFont="1" applyFill="1" applyBorder="1" applyAlignment="1">
      <alignment vertical="top" shrinkToFit="1"/>
    </xf>
    <xf numFmtId="1" fontId="12" fillId="12" borderId="30" xfId="5" applyNumberFormat="1" applyFont="1" applyFill="1" applyBorder="1" applyAlignment="1">
      <alignment vertical="top" shrinkToFit="1"/>
    </xf>
    <xf numFmtId="0" fontId="10" fillId="12" borderId="27" xfId="5" applyFill="1" applyBorder="1" applyAlignment="1">
      <alignment vertical="center" wrapText="1"/>
    </xf>
    <xf numFmtId="0" fontId="10" fillId="12" borderId="27" xfId="5" applyFill="1" applyBorder="1" applyAlignment="1">
      <alignment horizontal="left" vertical="top" wrapText="1"/>
    </xf>
    <xf numFmtId="1" fontId="12" fillId="0" borderId="26" xfId="5" applyNumberFormat="1" applyFont="1" applyFill="1" applyBorder="1" applyAlignment="1">
      <alignment horizontal="left" vertical="top" shrinkToFit="1"/>
    </xf>
    <xf numFmtId="0" fontId="10" fillId="0" borderId="26" xfId="5" applyFill="1" applyBorder="1" applyAlignment="1">
      <alignment horizontal="left" vertical="top" wrapText="1"/>
    </xf>
    <xf numFmtId="0" fontId="11" fillId="0" borderId="28" xfId="5" applyFont="1" applyFill="1" applyBorder="1" applyAlignment="1">
      <alignment horizontal="left" vertical="top" wrapText="1"/>
    </xf>
    <xf numFmtId="0" fontId="0" fillId="0" borderId="1" xfId="0" applyBorder="1"/>
    <xf numFmtId="0" fontId="10" fillId="0" borderId="0" xfId="5" applyNumberFormat="1" applyFill="1" applyBorder="1" applyAlignment="1">
      <alignment horizontal="left" vertical="top"/>
    </xf>
    <xf numFmtId="168" fontId="0" fillId="0" borderId="1" xfId="2" applyNumberFormat="1" applyFont="1" applyBorder="1" applyAlignment="1">
      <alignment horizontal="center" vertical="center"/>
    </xf>
    <xf numFmtId="166" fontId="3" fillId="2" borderId="1" xfId="4" applyFont="1" applyFill="1" applyBorder="1" applyAlignment="1">
      <alignment horizontal="center" vertical="center" wrapText="1"/>
    </xf>
    <xf numFmtId="0" fontId="3" fillId="2" borderId="1" xfId="3" applyFont="1" applyFill="1" applyBorder="1" applyAlignment="1">
      <alignment horizontal="center" vertical="center"/>
    </xf>
    <xf numFmtId="0" fontId="15" fillId="0" borderId="0" xfId="5" applyFont="1" applyFill="1" applyBorder="1" applyAlignment="1">
      <alignment horizontal="left" vertical="top"/>
    </xf>
    <xf numFmtId="0" fontId="14" fillId="0" borderId="22" xfId="0" applyFont="1" applyFill="1" applyBorder="1"/>
    <xf numFmtId="0" fontId="14" fillId="0" borderId="31" xfId="3" applyFont="1" applyFill="1" applyBorder="1" applyAlignment="1">
      <alignment vertical="center" wrapText="1"/>
    </xf>
    <xf numFmtId="0" fontId="14" fillId="0" borderId="2" xfId="0" applyFont="1" applyFill="1" applyBorder="1"/>
    <xf numFmtId="0" fontId="16" fillId="0" borderId="0" xfId="0" applyFont="1"/>
    <xf numFmtId="0" fontId="0" fillId="0" borderId="0" xfId="0" applyNumberFormat="1"/>
    <xf numFmtId="166" fontId="0" fillId="0" borderId="0" xfId="1" applyFont="1"/>
    <xf numFmtId="10" fontId="0" fillId="0" borderId="0" xfId="2" applyNumberFormat="1" applyFont="1"/>
    <xf numFmtId="166" fontId="0" fillId="0" borderId="0" xfId="0" applyNumberFormat="1"/>
    <xf numFmtId="0" fontId="4" fillId="0" borderId="1" xfId="0" applyFont="1" applyBorder="1" applyAlignment="1">
      <alignment horizontal="center" vertical="center"/>
    </xf>
    <xf numFmtId="166" fontId="0" fillId="0" borderId="1" xfId="1" applyFont="1" applyBorder="1"/>
    <xf numFmtId="166" fontId="4" fillId="0" borderId="1" xfId="0" applyNumberFormat="1" applyFont="1" applyBorder="1"/>
    <xf numFmtId="0" fontId="1"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center" wrapText="1"/>
    </xf>
    <xf numFmtId="0" fontId="17" fillId="15" borderId="4" xfId="0" applyFont="1" applyFill="1" applyBorder="1" applyAlignment="1">
      <alignment horizontal="center" vertical="center"/>
    </xf>
    <xf numFmtId="0" fontId="17" fillId="15" borderId="1" xfId="0" applyFont="1" applyFill="1" applyBorder="1" applyAlignment="1">
      <alignment horizontal="center" vertical="center"/>
    </xf>
    <xf numFmtId="165" fontId="17" fillId="15" borderId="1" xfId="6" applyNumberFormat="1"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Alignment="1">
      <alignment horizontal="left" vertical="center"/>
    </xf>
    <xf numFmtId="166" fontId="1" fillId="0" borderId="1" xfId="1" applyFont="1" applyBorder="1" applyAlignment="1">
      <alignment horizontal="left" vertical="center" wrapText="1"/>
    </xf>
    <xf numFmtId="166" fontId="18" fillId="0" borderId="1" xfId="1" applyFont="1" applyBorder="1" applyAlignment="1">
      <alignment horizontal="left" vertical="center" wrapText="1"/>
    </xf>
    <xf numFmtId="0" fontId="20" fillId="0" borderId="0" xfId="0" applyFont="1" applyBorder="1" applyAlignment="1">
      <alignment horizontal="left"/>
    </xf>
    <xf numFmtId="0" fontId="1" fillId="0" borderId="1" xfId="0" applyFont="1" applyFill="1" applyBorder="1" applyAlignment="1">
      <alignment horizontal="left" vertical="top" wrapText="1"/>
    </xf>
    <xf numFmtId="0" fontId="21" fillId="0" borderId="0" xfId="0" applyFont="1" applyAlignment="1">
      <alignment horizontal="left"/>
    </xf>
    <xf numFmtId="0" fontId="1" fillId="0" borderId="0" xfId="0" applyFont="1" applyAlignment="1">
      <alignment horizontal="left" vertical="center" wrapText="1"/>
    </xf>
    <xf numFmtId="0" fontId="22" fillId="0" borderId="2" xfId="0" applyFont="1" applyBorder="1" applyAlignment="1">
      <alignment horizontal="left"/>
    </xf>
    <xf numFmtId="0" fontId="20" fillId="0" borderId="5" xfId="0" applyFont="1" applyBorder="1" applyAlignment="1">
      <alignment horizontal="left"/>
    </xf>
    <xf numFmtId="166" fontId="20" fillId="16" borderId="1" xfId="1" applyFont="1" applyFill="1" applyBorder="1" applyAlignment="1">
      <alignment horizontal="left"/>
    </xf>
    <xf numFmtId="0" fontId="18" fillId="0" borderId="0" xfId="0" applyFont="1" applyAlignment="1">
      <alignment horizontal="left" vertical="center"/>
    </xf>
    <xf numFmtId="166" fontId="1" fillId="0" borderId="0" xfId="1" applyFont="1" applyAlignment="1">
      <alignment horizontal="left" vertical="center"/>
    </xf>
    <xf numFmtId="166" fontId="1" fillId="0" borderId="0" xfId="0" applyNumberFormat="1"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vertical="center" wrapText="1"/>
    </xf>
    <xf numFmtId="166" fontId="17" fillId="0" borderId="0" xfId="1" applyFont="1" applyAlignment="1">
      <alignment horizontal="left" vertical="center"/>
    </xf>
    <xf numFmtId="0" fontId="17" fillId="0" borderId="0" xfId="0" applyFont="1" applyAlignment="1">
      <alignment horizontal="left" vertical="center"/>
    </xf>
    <xf numFmtId="0" fontId="18" fillId="0" borderId="0" xfId="0" applyFont="1" applyAlignment="1">
      <alignment vertical="center"/>
    </xf>
    <xf numFmtId="0" fontId="1" fillId="0" borderId="0" xfId="3" applyFont="1" applyFill="1"/>
    <xf numFmtId="166" fontId="8" fillId="0" borderId="0" xfId="4" applyFont="1" applyFill="1" applyBorder="1" applyAlignment="1">
      <alignment horizontal="center"/>
    </xf>
    <xf numFmtId="0" fontId="3" fillId="2" borderId="9" xfId="0" applyFont="1" applyFill="1" applyBorder="1" applyAlignment="1">
      <alignment horizontal="center" vertical="center" wrapText="1"/>
    </xf>
    <xf numFmtId="9" fontId="0" fillId="4" borderId="1" xfId="2" applyFont="1" applyFill="1" applyBorder="1" applyAlignment="1">
      <alignment horizontal="center" vertical="center"/>
    </xf>
    <xf numFmtId="166" fontId="0" fillId="0" borderId="1" xfId="1" applyFont="1" applyFill="1" applyBorder="1" applyAlignment="1">
      <alignment horizontal="center" vertical="center"/>
    </xf>
    <xf numFmtId="9" fontId="0" fillId="14" borderId="1" xfId="2" applyFont="1" applyFill="1" applyBorder="1" applyAlignment="1">
      <alignment horizontal="center" vertical="center"/>
    </xf>
    <xf numFmtId="9" fontId="0" fillId="17" borderId="1" xfId="2" applyFont="1" applyFill="1" applyBorder="1" applyAlignment="1">
      <alignment horizontal="center" vertical="center"/>
    </xf>
    <xf numFmtId="0" fontId="0" fillId="0" borderId="0" xfId="0" applyFont="1"/>
    <xf numFmtId="0" fontId="0" fillId="0" borderId="1" xfId="0" applyFont="1" applyBorder="1"/>
    <xf numFmtId="0" fontId="0" fillId="4" borderId="0" xfId="0" applyFont="1" applyFill="1" applyBorder="1"/>
    <xf numFmtId="0" fontId="0" fillId="4" borderId="0" xfId="0" applyFont="1" applyFill="1" applyBorder="1" applyAlignment="1">
      <alignment horizontal="center"/>
    </xf>
    <xf numFmtId="0" fontId="0" fillId="4" borderId="0" xfId="0" applyFont="1" applyFill="1" applyBorder="1" applyAlignment="1">
      <alignment horizontal="center" vertical="center"/>
    </xf>
    <xf numFmtId="49" fontId="0" fillId="4" borderId="0" xfId="0" applyNumberFormat="1" applyFont="1" applyFill="1" applyBorder="1"/>
    <xf numFmtId="167" fontId="0" fillId="4" borderId="0" xfId="0" applyNumberFormat="1" applyFont="1" applyFill="1" applyBorder="1" applyAlignment="1">
      <alignment horizontal="center"/>
    </xf>
    <xf numFmtId="167" fontId="0" fillId="4" borderId="0" xfId="0" applyNumberFormat="1" applyFont="1" applyFill="1" applyBorder="1" applyAlignment="1">
      <alignment horizontal="center" vertical="center"/>
    </xf>
    <xf numFmtId="0" fontId="0" fillId="4" borderId="0" xfId="0" applyFont="1" applyFill="1" applyBorder="1" applyAlignment="1">
      <alignment horizontal="center" wrapText="1"/>
    </xf>
    <xf numFmtId="0" fontId="0" fillId="4" borderId="0" xfId="0" applyFont="1" applyFill="1" applyBorder="1" applyAlignment="1">
      <alignment horizontal="center" vertical="center" wrapText="1"/>
    </xf>
    <xf numFmtId="0" fontId="0" fillId="0" borderId="0" xfId="0" applyFont="1" applyFill="1"/>
    <xf numFmtId="168"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168" fontId="0" fillId="3" borderId="1" xfId="2"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0" xfId="0" applyFont="1" applyAlignment="1">
      <alignment horizontal="center" vertical="center"/>
    </xf>
    <xf numFmtId="166" fontId="0" fillId="0" borderId="1" xfId="1" applyFont="1" applyBorder="1" applyAlignment="1">
      <alignment horizontal="left" vertical="center" wrapText="1"/>
    </xf>
    <xf numFmtId="0" fontId="0" fillId="0" borderId="0" xfId="0" applyFont="1" applyAlignment="1">
      <alignment horizontal="center"/>
    </xf>
    <xf numFmtId="0" fontId="0" fillId="0" borderId="0" xfId="0" applyFont="1" applyAlignment="1">
      <alignment wrapText="1"/>
    </xf>
    <xf numFmtId="0" fontId="4" fillId="3" borderId="1" xfId="0" applyFont="1" applyFill="1" applyBorder="1" applyAlignment="1">
      <alignment horizontal="center" vertical="center" wrapText="1"/>
    </xf>
    <xf numFmtId="0" fontId="29" fillId="0" borderId="1" xfId="0" applyFont="1" applyBorder="1" applyAlignment="1">
      <alignment vertical="center" wrapText="1"/>
    </xf>
    <xf numFmtId="168" fontId="8" fillId="0" borderId="1" xfId="2" applyNumberFormat="1" applyFont="1" applyBorder="1" applyAlignment="1">
      <alignment horizontal="center" vertical="center"/>
    </xf>
    <xf numFmtId="168" fontId="8" fillId="0" borderId="1" xfId="0" applyNumberFormat="1" applyFont="1" applyBorder="1" applyAlignment="1">
      <alignment horizontal="center" vertical="center"/>
    </xf>
    <xf numFmtId="0" fontId="8" fillId="0" borderId="1" xfId="0" applyFont="1" applyFill="1" applyBorder="1" applyAlignment="1">
      <alignment horizontal="left" vertical="center" wrapText="1"/>
    </xf>
    <xf numFmtId="10" fontId="8" fillId="0" borderId="1" xfId="2" applyNumberFormat="1" applyFont="1" applyBorder="1" applyAlignment="1">
      <alignment horizontal="center" vertical="center"/>
    </xf>
    <xf numFmtId="168" fontId="0" fillId="4" borderId="1" xfId="2" applyNumberFormat="1" applyFont="1" applyFill="1" applyBorder="1" applyAlignment="1">
      <alignment horizontal="center" vertical="center"/>
    </xf>
    <xf numFmtId="168" fontId="0" fillId="4" borderId="1" xfId="0" applyNumberFormat="1" applyFont="1" applyFill="1" applyBorder="1" applyAlignment="1">
      <alignment horizontal="center" vertical="center"/>
    </xf>
    <xf numFmtId="0" fontId="0" fillId="7" borderId="1" xfId="0" applyFont="1" applyFill="1" applyBorder="1" applyAlignment="1">
      <alignment horizontal="center"/>
    </xf>
    <xf numFmtId="0" fontId="7" fillId="6" borderId="40" xfId="0" applyFont="1" applyFill="1" applyBorder="1" applyAlignment="1">
      <alignment vertical="center"/>
    </xf>
    <xf numFmtId="0" fontId="7" fillId="6" borderId="41" xfId="0" applyFont="1" applyFill="1" applyBorder="1" applyAlignment="1">
      <alignment vertical="center"/>
    </xf>
    <xf numFmtId="10" fontId="7" fillId="6" borderId="36" xfId="0" applyNumberFormat="1" applyFont="1" applyFill="1" applyBorder="1" applyAlignment="1">
      <alignment horizontal="center" vertical="center" wrapText="1"/>
    </xf>
    <xf numFmtId="0" fontId="7" fillId="6" borderId="36"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4" xfId="0" applyFont="1" applyFill="1" applyBorder="1" applyAlignment="1">
      <alignment horizontal="center" vertical="center" textRotation="90"/>
    </xf>
    <xf numFmtId="0" fontId="7" fillId="6" borderId="36" xfId="0" applyFont="1" applyFill="1" applyBorder="1" applyAlignment="1">
      <alignment horizontal="center" vertical="center" textRotation="90"/>
    </xf>
    <xf numFmtId="0" fontId="7" fillId="6" borderId="38" xfId="0" applyFont="1" applyFill="1" applyBorder="1" applyAlignment="1">
      <alignment horizontal="center" vertical="center" textRotation="90"/>
    </xf>
    <xf numFmtId="0" fontId="7" fillId="6" borderId="35" xfId="0" applyFont="1" applyFill="1" applyBorder="1" applyAlignment="1">
      <alignment horizontal="center" vertical="center" textRotation="90"/>
    </xf>
    <xf numFmtId="0" fontId="7" fillId="6" borderId="39" xfId="0" applyFont="1" applyFill="1" applyBorder="1" applyAlignment="1">
      <alignment horizontal="center" vertical="center" wrapText="1"/>
    </xf>
    <xf numFmtId="0" fontId="7" fillId="5" borderId="1" xfId="0" applyFont="1" applyFill="1" applyBorder="1" applyAlignment="1">
      <alignment vertical="center"/>
    </xf>
    <xf numFmtId="10" fontId="7"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1" xfId="0" applyFont="1" applyFill="1" applyBorder="1" applyAlignment="1">
      <alignment horizontal="center" vertical="center" textRotation="90"/>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10" fontId="0" fillId="4" borderId="1" xfId="2" applyNumberFormat="1" applyFont="1" applyFill="1" applyBorder="1" applyAlignment="1">
      <alignment horizontal="center" vertical="center"/>
    </xf>
    <xf numFmtId="0" fontId="0" fillId="4" borderId="1" xfId="0" applyFont="1" applyFill="1" applyBorder="1" applyAlignment="1">
      <alignment horizontal="center" vertical="center" wrapText="1"/>
    </xf>
    <xf numFmtId="166" fontId="0" fillId="4" borderId="1" xfId="1" applyFont="1" applyFill="1" applyBorder="1" applyAlignment="1">
      <alignment horizontal="center" vertical="center"/>
    </xf>
    <xf numFmtId="9" fontId="0" fillId="18" borderId="1" xfId="2" applyFont="1" applyFill="1" applyBorder="1" applyAlignment="1">
      <alignment horizontal="center" vertical="center"/>
    </xf>
    <xf numFmtId="168" fontId="0" fillId="3" borderId="1" xfId="0" applyNumberFormat="1" applyFont="1" applyFill="1" applyBorder="1" applyAlignment="1">
      <alignment horizontal="center" vertical="center" wrapText="1"/>
    </xf>
    <xf numFmtId="168" fontId="4" fillId="3" borderId="1" xfId="2" applyNumberFormat="1" applyFont="1" applyFill="1" applyBorder="1" applyAlignment="1">
      <alignment horizontal="left" vertical="center" wrapText="1"/>
    </xf>
    <xf numFmtId="10" fontId="4" fillId="3" borderId="1" xfId="2" applyNumberFormat="1" applyFont="1" applyFill="1" applyBorder="1" applyAlignment="1">
      <alignment horizontal="left" vertical="center" wrapText="1"/>
    </xf>
    <xf numFmtId="10" fontId="7" fillId="3" borderId="1" xfId="0" applyNumberFormat="1" applyFont="1" applyFill="1" applyBorder="1" applyAlignment="1">
      <alignment horizontal="center" vertical="center" wrapText="1"/>
    </xf>
    <xf numFmtId="168" fontId="8" fillId="3" borderId="1" xfId="0" applyNumberFormat="1" applyFont="1" applyFill="1" applyBorder="1" applyAlignment="1">
      <alignment horizontal="center" vertical="center"/>
    </xf>
    <xf numFmtId="164" fontId="7" fillId="5" borderId="1" xfId="0" applyNumberFormat="1" applyFont="1" applyFill="1" applyBorder="1" applyAlignment="1">
      <alignment horizontal="center" vertical="center" wrapText="1"/>
    </xf>
    <xf numFmtId="0" fontId="7" fillId="5" borderId="1" xfId="0" applyFont="1" applyFill="1" applyBorder="1" applyAlignment="1">
      <alignment vertical="center" wrapText="1"/>
    </xf>
    <xf numFmtId="0" fontId="0" fillId="0" borderId="1" xfId="0" applyFont="1" applyFill="1" applyBorder="1" applyAlignment="1">
      <alignment horizontal="left" vertical="center" wrapText="1"/>
    </xf>
    <xf numFmtId="9" fontId="7" fillId="5" borderId="1" xfId="0" applyNumberFormat="1" applyFont="1" applyFill="1" applyBorder="1" applyAlignment="1">
      <alignment horizontal="center" vertical="center" wrapText="1"/>
    </xf>
    <xf numFmtId="9" fontId="4" fillId="3" borderId="1" xfId="2" applyNumberFormat="1" applyFont="1" applyFill="1" applyBorder="1" applyAlignment="1">
      <alignment horizontal="center" vertical="center"/>
    </xf>
    <xf numFmtId="168" fontId="8" fillId="3" borderId="1" xfId="2" applyNumberFormat="1" applyFont="1" applyFill="1" applyBorder="1" applyAlignment="1">
      <alignment horizontal="center" vertical="center"/>
    </xf>
    <xf numFmtId="168" fontId="0" fillId="0" borderId="1" xfId="2" applyNumberFormat="1" applyFont="1" applyBorder="1" applyAlignment="1">
      <alignment horizontal="center" vertical="center" wrapText="1"/>
    </xf>
    <xf numFmtId="166" fontId="7" fillId="5" borderId="1" xfId="0" applyNumberFormat="1" applyFont="1" applyFill="1" applyBorder="1" applyAlignment="1">
      <alignment horizontal="center" vertical="center" wrapText="1"/>
    </xf>
    <xf numFmtId="0" fontId="7" fillId="5" borderId="13" xfId="0" applyFont="1" applyFill="1" applyBorder="1" applyAlignment="1">
      <alignment vertical="center"/>
    </xf>
    <xf numFmtId="0" fontId="7" fillId="5" borderId="15" xfId="0" applyFont="1" applyFill="1" applyBorder="1" applyAlignment="1">
      <alignment horizontal="center" vertical="center" wrapText="1"/>
    </xf>
    <xf numFmtId="0" fontId="4" fillId="3" borderId="1" xfId="0" applyFont="1" applyFill="1" applyBorder="1" applyAlignment="1">
      <alignment vertical="center" wrapText="1"/>
    </xf>
    <xf numFmtId="14" fontId="30" fillId="3" borderId="1" xfId="0" applyNumberFormat="1" applyFont="1" applyFill="1" applyBorder="1" applyAlignment="1">
      <alignment horizontal="center" vertical="center" wrapText="1"/>
    </xf>
    <xf numFmtId="14" fontId="30" fillId="4" borderId="1" xfId="0" applyNumberFormat="1" applyFont="1" applyFill="1" applyBorder="1" applyAlignment="1">
      <alignment horizontal="center" vertical="center" wrapText="1"/>
    </xf>
    <xf numFmtId="0" fontId="0" fillId="3" borderId="1" xfId="0" applyFont="1" applyFill="1" applyBorder="1" applyAlignment="1">
      <alignment horizontal="center"/>
    </xf>
    <xf numFmtId="0" fontId="0" fillId="3" borderId="1" xfId="0" applyFont="1" applyFill="1" applyBorder="1"/>
    <xf numFmtId="0" fontId="31" fillId="3" borderId="1" xfId="0" applyFont="1" applyFill="1" applyBorder="1" applyAlignment="1">
      <alignment vertical="center" wrapText="1"/>
    </xf>
    <xf numFmtId="14" fontId="0" fillId="0" borderId="1" xfId="0" applyNumberFormat="1" applyFont="1" applyBorder="1" applyAlignment="1">
      <alignment horizontal="center" vertical="center"/>
    </xf>
    <xf numFmtId="166" fontId="0" fillId="3" borderId="1" xfId="22" applyFont="1" applyFill="1" applyBorder="1" applyAlignment="1">
      <alignment horizontal="center" vertical="center"/>
    </xf>
    <xf numFmtId="9" fontId="0" fillId="0" borderId="1" xfId="2" applyNumberFormat="1" applyFont="1" applyBorder="1" applyAlignment="1">
      <alignment horizontal="center" vertical="center"/>
    </xf>
    <xf numFmtId="166" fontId="0" fillId="0" borderId="1" xfId="22" applyFont="1" applyBorder="1" applyAlignment="1">
      <alignment horizontal="center" vertical="center"/>
    </xf>
    <xf numFmtId="168" fontId="0" fillId="0" borderId="1" xfId="0" applyNumberFormat="1" applyFont="1" applyBorder="1" applyAlignment="1">
      <alignment horizontal="center" vertical="center" wrapText="1"/>
    </xf>
    <xf numFmtId="10" fontId="0" fillId="0" borderId="1" xfId="0" applyNumberFormat="1" applyFont="1" applyBorder="1" applyAlignment="1">
      <alignment horizontal="center"/>
    </xf>
    <xf numFmtId="0" fontId="0" fillId="0" borderId="1" xfId="0" applyFont="1" applyBorder="1" applyAlignment="1">
      <alignment horizontal="center"/>
    </xf>
    <xf numFmtId="0" fontId="0" fillId="0" borderId="1" xfId="0" applyFont="1" applyBorder="1" applyAlignment="1">
      <alignment wrapText="1"/>
    </xf>
    <xf numFmtId="0" fontId="0" fillId="0" borderId="1" xfId="0" applyNumberFormat="1" applyFont="1" applyBorder="1" applyAlignment="1">
      <alignment horizontal="center"/>
    </xf>
    <xf numFmtId="166" fontId="21" fillId="0" borderId="0" xfId="0" applyNumberFormat="1" applyFont="1" applyAlignment="1">
      <alignment horizontal="left"/>
    </xf>
    <xf numFmtId="165" fontId="0" fillId="3" borderId="1" xfId="0" applyNumberFormat="1" applyFont="1" applyFill="1" applyBorder="1" applyAlignment="1">
      <alignment horizontal="center" vertical="center"/>
    </xf>
    <xf numFmtId="166" fontId="0" fillId="3" borderId="1" xfId="0" applyNumberFormat="1" applyFont="1" applyFill="1" applyBorder="1" applyAlignment="1">
      <alignment horizontal="center" vertical="center"/>
    </xf>
    <xf numFmtId="10" fontId="0" fillId="0" borderId="0" xfId="0" applyNumberFormat="1" applyFont="1" applyAlignment="1">
      <alignment horizontal="center"/>
    </xf>
    <xf numFmtId="0" fontId="7" fillId="5" borderId="1" xfId="0" applyFont="1" applyFill="1" applyBorder="1" applyAlignment="1">
      <alignment horizontal="left" vertical="center"/>
    </xf>
    <xf numFmtId="0" fontId="4" fillId="0" borderId="32" xfId="0" applyFont="1" applyBorder="1" applyAlignment="1">
      <alignment horizontal="center"/>
    </xf>
    <xf numFmtId="0" fontId="4" fillId="0" borderId="32" xfId="0" applyFont="1" applyBorder="1" applyAlignment="1">
      <alignment horizontal="center" vertical="center"/>
    </xf>
    <xf numFmtId="0" fontId="4" fillId="0" borderId="0" xfId="0" applyFont="1"/>
    <xf numFmtId="10" fontId="0" fillId="0" borderId="1" xfId="2" applyNumberFormat="1" applyFont="1" applyFill="1" applyBorder="1" applyAlignment="1">
      <alignment horizontal="center" vertical="center"/>
    </xf>
    <xf numFmtId="4" fontId="0" fillId="0" borderId="1" xfId="0" applyNumberFormat="1" applyFont="1" applyBorder="1" applyAlignment="1">
      <alignment horizontal="right" vertical="center"/>
    </xf>
    <xf numFmtId="0" fontId="0" fillId="3" borderId="1" xfId="0" applyFont="1" applyFill="1" applyBorder="1" applyAlignment="1">
      <alignment horizontal="right" vertical="center"/>
    </xf>
    <xf numFmtId="0" fontId="0" fillId="0" borderId="42" xfId="0" applyFont="1" applyBorder="1"/>
    <xf numFmtId="0" fontId="8" fillId="0" borderId="1" xfId="3" applyFont="1" applyFill="1" applyBorder="1" applyAlignment="1">
      <alignment horizontal="center" vertical="center"/>
    </xf>
    <xf numFmtId="0" fontId="8" fillId="0" borderId="1" xfId="0" applyFont="1" applyFill="1" applyBorder="1" applyAlignment="1">
      <alignment horizontal="left"/>
    </xf>
    <xf numFmtId="0" fontId="2" fillId="9" borderId="1" xfId="3" applyFont="1" applyFill="1" applyBorder="1" applyAlignment="1">
      <alignment vertical="center" wrapText="1"/>
    </xf>
    <xf numFmtId="166" fontId="2" fillId="0" borderId="1" xfId="4" applyFont="1" applyFill="1" applyBorder="1"/>
    <xf numFmtId="166" fontId="2" fillId="0" borderId="0" xfId="4" applyFont="1" applyFill="1"/>
    <xf numFmtId="0" fontId="2" fillId="0" borderId="0" xfId="3" applyFont="1" applyFill="1"/>
    <xf numFmtId="0" fontId="8" fillId="0" borderId="1" xfId="3" applyFont="1" applyFill="1" applyBorder="1"/>
    <xf numFmtId="0" fontId="2" fillId="0" borderId="1" xfId="3" applyFont="1" applyFill="1" applyBorder="1" applyAlignment="1">
      <alignment horizontal="center" vertical="center"/>
    </xf>
    <xf numFmtId="0" fontId="8" fillId="0" borderId="1" xfId="3" applyFont="1" applyFill="1" applyBorder="1" applyAlignment="1">
      <alignment vertical="center"/>
    </xf>
    <xf numFmtId="0" fontId="9" fillId="0" borderId="42" xfId="3" applyFill="1" applyBorder="1"/>
    <xf numFmtId="166" fontId="0" fillId="0" borderId="42" xfId="4" applyFont="1" applyFill="1" applyBorder="1"/>
    <xf numFmtId="0" fontId="1" fillId="0" borderId="42" xfId="3" applyFont="1" applyFill="1" applyBorder="1"/>
    <xf numFmtId="166" fontId="32" fillId="0" borderId="0" xfId="3" applyNumberFormat="1" applyFont="1"/>
    <xf numFmtId="166" fontId="2" fillId="0" borderId="1" xfId="1" applyFont="1" applyFill="1" applyBorder="1" applyAlignment="1">
      <alignment horizontal="left"/>
    </xf>
    <xf numFmtId="166" fontId="9" fillId="0" borderId="0" xfId="3" applyNumberFormat="1" applyFill="1"/>
    <xf numFmtId="165" fontId="9" fillId="0" borderId="0" xfId="3" applyNumberFormat="1" applyFill="1"/>
    <xf numFmtId="0" fontId="1" fillId="14" borderId="1" xfId="0" applyFont="1" applyFill="1" applyBorder="1" applyAlignment="1">
      <alignment horizontal="left" vertical="top" wrapText="1"/>
    </xf>
    <xf numFmtId="0" fontId="0" fillId="0" borderId="1" xfId="0" applyFont="1" applyFill="1" applyBorder="1" applyAlignment="1">
      <alignment vertical="center" wrapText="1"/>
    </xf>
    <xf numFmtId="168" fontId="4" fillId="3" borderId="1" xfId="0" applyNumberFormat="1" applyFont="1" applyFill="1" applyBorder="1" applyAlignment="1">
      <alignment horizontal="center" vertical="center"/>
    </xf>
    <xf numFmtId="170" fontId="0" fillId="0" borderId="0" xfId="1" applyNumberFormat="1" applyFont="1" applyBorder="1" applyAlignment="1">
      <alignment horizontal="center" vertical="center"/>
    </xf>
    <xf numFmtId="168" fontId="2" fillId="0" borderId="1" xfId="2" applyNumberFormat="1" applyFont="1" applyBorder="1" applyAlignment="1">
      <alignment horizontal="center" vertical="center"/>
    </xf>
    <xf numFmtId="10" fontId="0" fillId="0" borderId="1" xfId="2" applyNumberFormat="1" applyFont="1" applyBorder="1" applyAlignment="1">
      <alignment horizontal="center" vertical="center"/>
    </xf>
    <xf numFmtId="9" fontId="0" fillId="0" borderId="1" xfId="2" applyFont="1" applyFill="1" applyBorder="1" applyAlignment="1">
      <alignment horizontal="center" vertical="center"/>
    </xf>
    <xf numFmtId="168"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9" fontId="0" fillId="7" borderId="1" xfId="2" applyFont="1" applyFill="1" applyBorder="1" applyAlignment="1">
      <alignment horizontal="center" vertical="center"/>
    </xf>
    <xf numFmtId="0" fontId="25" fillId="0"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10" fontId="4" fillId="3" borderId="1" xfId="2" applyNumberFormat="1" applyFont="1" applyFill="1" applyBorder="1" applyAlignment="1">
      <alignment horizontal="center" vertical="center"/>
    </xf>
    <xf numFmtId="168" fontId="4" fillId="3" borderId="1" xfId="2" applyNumberFormat="1" applyFont="1" applyFill="1" applyBorder="1" applyAlignment="1">
      <alignment horizontal="center" vertical="center"/>
    </xf>
    <xf numFmtId="168" fontId="0" fillId="3" borderId="1" xfId="0" applyNumberFormat="1" applyFill="1" applyBorder="1" applyAlignment="1">
      <alignment horizontal="center" vertical="center"/>
    </xf>
    <xf numFmtId="0" fontId="0" fillId="3" borderId="1" xfId="0" applyFill="1" applyBorder="1" applyAlignment="1">
      <alignment horizontal="center" vertical="center"/>
    </xf>
    <xf numFmtId="166" fontId="0" fillId="3" borderId="1" xfId="1" applyFont="1" applyFill="1" applyBorder="1" applyAlignment="1">
      <alignment horizontal="center" vertical="center"/>
    </xf>
    <xf numFmtId="9" fontId="0" fillId="3" borderId="1" xfId="2" applyFont="1" applyFill="1" applyBorder="1" applyAlignment="1">
      <alignment horizontal="center" vertical="center"/>
    </xf>
    <xf numFmtId="168" fontId="2" fillId="3" borderId="1" xfId="2" applyNumberFormat="1" applyFont="1"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vertical="center"/>
    </xf>
    <xf numFmtId="166" fontId="0" fillId="0" borderId="1" xfId="1" applyFont="1" applyBorder="1" applyAlignment="1">
      <alignment horizontal="center" vertical="center"/>
    </xf>
    <xf numFmtId="9" fontId="0" fillId="0" borderId="1" xfId="2" applyFont="1" applyBorder="1" applyAlignment="1">
      <alignment horizontal="center" vertical="center"/>
    </xf>
    <xf numFmtId="0" fontId="0" fillId="0" borderId="1" xfId="0" applyFill="1" applyBorder="1" applyAlignment="1">
      <alignment horizontal="left" vertical="center" wrapText="1"/>
    </xf>
    <xf numFmtId="0" fontId="0" fillId="0" borderId="1" xfId="0" applyBorder="1"/>
    <xf numFmtId="0" fontId="0" fillId="0" borderId="1" xfId="0" applyFill="1" applyBorder="1"/>
    <xf numFmtId="168"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43" xfId="0" applyBorder="1" applyAlignment="1">
      <alignment horizontal="center" vertical="center"/>
    </xf>
    <xf numFmtId="170" fontId="0" fillId="0" borderId="0" xfId="0" applyNumberFormat="1" applyFont="1" applyAlignment="1">
      <alignment horizontal="center"/>
    </xf>
    <xf numFmtId="10" fontId="0" fillId="0" borderId="1" xfId="0" applyNumberFormat="1" applyFont="1" applyFill="1" applyBorder="1" applyAlignment="1">
      <alignment horizontal="center"/>
    </xf>
    <xf numFmtId="0" fontId="7" fillId="5" borderId="36" xfId="0" applyFont="1" applyFill="1" applyBorder="1" applyAlignment="1">
      <alignment horizontal="center" vertical="center" textRotation="90"/>
    </xf>
    <xf numFmtId="0" fontId="4" fillId="3" borderId="46" xfId="0" applyFont="1" applyFill="1" applyBorder="1" applyAlignment="1">
      <alignment horizontal="center" vertical="center"/>
    </xf>
    <xf numFmtId="0" fontId="0" fillId="4" borderId="46" xfId="0" applyFont="1" applyFill="1" applyBorder="1" applyAlignment="1">
      <alignment horizontal="center" vertical="center"/>
    </xf>
    <xf numFmtId="0" fontId="7" fillId="5" borderId="46" xfId="0" applyFont="1" applyFill="1" applyBorder="1" applyAlignment="1">
      <alignment vertical="center"/>
    </xf>
    <xf numFmtId="0" fontId="0" fillId="0" borderId="46" xfId="0" applyFont="1" applyBorder="1" applyAlignment="1">
      <alignment horizontal="center" vertical="center"/>
    </xf>
    <xf numFmtId="168" fontId="4" fillId="3" borderId="46" xfId="2" applyNumberFormat="1" applyFont="1" applyFill="1" applyBorder="1" applyAlignment="1">
      <alignment horizontal="center" vertical="center"/>
    </xf>
    <xf numFmtId="10" fontId="4" fillId="3" borderId="46" xfId="2" applyNumberFormat="1" applyFont="1" applyFill="1" applyBorder="1" applyAlignment="1">
      <alignment horizontal="center" vertical="center"/>
    </xf>
    <xf numFmtId="0" fontId="4" fillId="3" borderId="4" xfId="0" applyFont="1" applyFill="1" applyBorder="1" applyAlignment="1">
      <alignment horizontal="center" vertical="center"/>
    </xf>
    <xf numFmtId="0" fontId="4" fillId="0" borderId="4" xfId="0" applyFont="1" applyBorder="1" applyAlignment="1">
      <alignment horizontal="center" vertical="center"/>
    </xf>
    <xf numFmtId="0" fontId="0" fillId="0" borderId="4" xfId="0" applyFont="1" applyBorder="1" applyAlignment="1">
      <alignment horizontal="center" vertical="center"/>
    </xf>
    <xf numFmtId="0" fontId="0" fillId="3" borderId="46" xfId="0" applyFont="1" applyFill="1" applyBorder="1" applyAlignment="1">
      <alignment horizontal="center" vertical="center"/>
    </xf>
    <xf numFmtId="0" fontId="7" fillId="5" borderId="44" xfId="0" applyFont="1" applyFill="1" applyBorder="1" applyAlignment="1">
      <alignment vertical="center"/>
    </xf>
    <xf numFmtId="0" fontId="4" fillId="3" borderId="45" xfId="0" applyFont="1" applyFill="1" applyBorder="1" applyAlignment="1">
      <alignment horizontal="center" vertical="center"/>
    </xf>
    <xf numFmtId="0" fontId="4" fillId="3" borderId="47"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53" xfId="0" applyFont="1" applyBorder="1" applyAlignment="1">
      <alignment horizontal="center" vertical="center"/>
    </xf>
    <xf numFmtId="0" fontId="4" fillId="0" borderId="46" xfId="0" applyFont="1" applyBorder="1" applyAlignment="1">
      <alignment horizontal="center" vertical="center"/>
    </xf>
    <xf numFmtId="0" fontId="0" fillId="3" borderId="43" xfId="0" applyFont="1" applyFill="1" applyBorder="1" applyAlignment="1">
      <alignment horizontal="center" vertical="center" wrapText="1"/>
    </xf>
    <xf numFmtId="0" fontId="0" fillId="4" borderId="43" xfId="0" applyFont="1" applyFill="1" applyBorder="1" applyAlignment="1">
      <alignment horizontal="center" vertical="center" wrapText="1"/>
    </xf>
    <xf numFmtId="9" fontId="0" fillId="3" borderId="43" xfId="2" applyFont="1" applyFill="1" applyBorder="1" applyAlignment="1">
      <alignment horizontal="center" vertical="center"/>
    </xf>
    <xf numFmtId="0" fontId="7" fillId="5" borderId="43" xfId="0" applyFont="1" applyFill="1" applyBorder="1" applyAlignment="1">
      <alignment horizontal="center" vertical="center" wrapText="1"/>
    </xf>
    <xf numFmtId="0" fontId="0" fillId="0" borderId="43" xfId="0" applyFont="1" applyBorder="1" applyAlignment="1">
      <alignment horizontal="center" vertical="center" wrapText="1"/>
    </xf>
    <xf numFmtId="0" fontId="0" fillId="0" borderId="43" xfId="0" applyFont="1" applyBorder="1" applyAlignment="1">
      <alignment horizontal="center" vertical="center"/>
    </xf>
    <xf numFmtId="0" fontId="0" fillId="3" borderId="43" xfId="0" applyFont="1" applyFill="1" applyBorder="1" applyAlignment="1">
      <alignment horizontal="center" vertical="center"/>
    </xf>
    <xf numFmtId="0" fontId="0" fillId="0" borderId="43" xfId="0" applyFont="1" applyFill="1" applyBorder="1" applyAlignment="1">
      <alignment horizontal="center" vertical="center"/>
    </xf>
    <xf numFmtId="0" fontId="0" fillId="14" borderId="43" xfId="0" applyFont="1" applyFill="1" applyBorder="1" applyAlignment="1">
      <alignment horizontal="center" vertical="center"/>
    </xf>
    <xf numFmtId="0" fontId="0" fillId="3" borderId="6" xfId="0" applyFill="1" applyBorder="1" applyAlignment="1">
      <alignment horizontal="center" vertical="center" wrapText="1"/>
    </xf>
    <xf numFmtId="0" fontId="0" fillId="0" borderId="6" xfId="0" applyBorder="1" applyAlignment="1">
      <alignment horizontal="center" vertical="center" wrapText="1"/>
    </xf>
    <xf numFmtId="0" fontId="0" fillId="3" borderId="6" xfId="0" applyFill="1" applyBorder="1" applyAlignment="1">
      <alignment horizontal="center" vertical="center"/>
    </xf>
    <xf numFmtId="0" fontId="0" fillId="0" borderId="6" xfId="0" applyBorder="1" applyAlignment="1">
      <alignment horizontal="center" vertical="center"/>
    </xf>
    <xf numFmtId="0" fontId="0" fillId="3" borderId="43" xfId="0" applyFont="1" applyFill="1" applyBorder="1" applyAlignment="1">
      <alignment horizontal="left" vertical="center" wrapText="1"/>
    </xf>
    <xf numFmtId="0" fontId="7" fillId="5" borderId="48" xfId="0" applyFont="1" applyFill="1" applyBorder="1" applyAlignment="1">
      <alignment horizontal="center" vertical="center" wrapText="1"/>
    </xf>
    <xf numFmtId="0" fontId="0" fillId="3" borderId="49" xfId="0" applyFill="1"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3" borderId="51" xfId="0" applyFill="1" applyBorder="1" applyAlignment="1">
      <alignment horizontal="center" vertical="center" wrapText="1"/>
    </xf>
    <xf numFmtId="0" fontId="0" fillId="0" borderId="52" xfId="0" applyBorder="1" applyAlignment="1">
      <alignment horizontal="center" vertical="center" wrapText="1"/>
    </xf>
    <xf numFmtId="0" fontId="0" fillId="0" borderId="43" xfId="0" applyFont="1" applyBorder="1"/>
    <xf numFmtId="0" fontId="0" fillId="0" borderId="52" xfId="0" applyFont="1" applyBorder="1" applyAlignment="1">
      <alignment horizontal="center" vertical="center" wrapText="1"/>
    </xf>
    <xf numFmtId="0" fontId="7" fillId="5" borderId="36" xfId="0" applyFont="1" applyFill="1" applyBorder="1" applyAlignment="1">
      <alignment vertical="center"/>
    </xf>
    <xf numFmtId="10" fontId="7" fillId="5" borderId="36" xfId="0" applyNumberFormat="1" applyFont="1" applyFill="1" applyBorder="1" applyAlignment="1">
      <alignment horizontal="center" vertical="center" wrapText="1"/>
    </xf>
    <xf numFmtId="0" fontId="7" fillId="5" borderId="36" xfId="0" applyFont="1" applyFill="1" applyBorder="1" applyAlignment="1">
      <alignment horizontal="center" vertical="center" wrapText="1"/>
    </xf>
    <xf numFmtId="0" fontId="0" fillId="0" borderId="2" xfId="0" applyFont="1" applyBorder="1" applyAlignment="1">
      <alignment horizontal="left" vertical="center" wrapText="1"/>
    </xf>
    <xf numFmtId="10" fontId="0" fillId="0" borderId="2" xfId="2" applyNumberFormat="1" applyFont="1" applyBorder="1" applyAlignment="1">
      <alignment horizontal="center" vertical="center"/>
    </xf>
    <xf numFmtId="168" fontId="0" fillId="0" borderId="2" xfId="0" applyNumberFormat="1" applyBorder="1" applyAlignment="1">
      <alignment horizontal="center" vertical="center"/>
    </xf>
    <xf numFmtId="0" fontId="0" fillId="0" borderId="2" xfId="0" applyBorder="1" applyAlignment="1">
      <alignment horizontal="center" vertical="center" wrapText="1"/>
    </xf>
    <xf numFmtId="166" fontId="0" fillId="0" borderId="3" xfId="1" applyFont="1" applyBorder="1" applyAlignment="1">
      <alignment horizontal="center" vertical="center"/>
    </xf>
    <xf numFmtId="9" fontId="0" fillId="7" borderId="47" xfId="2" applyFont="1" applyFill="1" applyBorder="1" applyAlignment="1">
      <alignment horizontal="center" vertical="center"/>
    </xf>
    <xf numFmtId="9" fontId="0" fillId="7" borderId="2" xfId="2" applyFont="1" applyFill="1" applyBorder="1" applyAlignment="1">
      <alignment horizontal="center" vertical="center"/>
    </xf>
    <xf numFmtId="9" fontId="0" fillId="7" borderId="5" xfId="2" applyFont="1" applyFill="1" applyBorder="1" applyAlignment="1">
      <alignment horizontal="center" vertical="center"/>
    </xf>
    <xf numFmtId="0" fontId="4" fillId="17" borderId="32" xfId="0" applyFont="1" applyFill="1" applyBorder="1" applyAlignment="1"/>
    <xf numFmtId="170" fontId="0" fillId="17" borderId="0" xfId="1" applyNumberFormat="1" applyFont="1" applyFill="1" applyBorder="1" applyAlignment="1">
      <alignment horizontal="center" vertical="center"/>
    </xf>
    <xf numFmtId="0" fontId="4" fillId="19" borderId="32" xfId="0" applyFont="1" applyFill="1" applyBorder="1" applyAlignment="1"/>
    <xf numFmtId="170" fontId="0" fillId="20" borderId="0" xfId="1" applyNumberFormat="1" applyFont="1" applyFill="1" applyBorder="1" applyAlignment="1">
      <alignment horizontal="center" vertical="center"/>
    </xf>
    <xf numFmtId="0" fontId="0" fillId="4" borderId="0" xfId="0" applyFont="1" applyFill="1" applyBorder="1" applyAlignment="1">
      <alignment horizontal="left" vertical="center" wrapText="1"/>
    </xf>
    <xf numFmtId="0" fontId="3" fillId="2" borderId="1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17" fontId="3" fillId="2" borderId="14" xfId="0" applyNumberFormat="1" applyFont="1" applyFill="1" applyBorder="1" applyAlignment="1">
      <alignment horizontal="center" vertical="center" textRotation="90"/>
    </xf>
    <xf numFmtId="0" fontId="3" fillId="2" borderId="9" xfId="0" applyFont="1" applyFill="1" applyBorder="1" applyAlignment="1">
      <alignment horizontal="center" vertical="center" textRotation="90"/>
    </xf>
    <xf numFmtId="17" fontId="3" fillId="2" borderId="15" xfId="0" applyNumberFormat="1"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21" xfId="0" applyFont="1" applyFill="1" applyBorder="1" applyAlignment="1">
      <alignment horizontal="center" vertical="center" wrapText="1"/>
    </xf>
    <xf numFmtId="0" fontId="3" fillId="2" borderId="20" xfId="0" applyFont="1" applyFill="1" applyBorder="1" applyAlignment="1">
      <alignment horizontal="center" vertical="center" wrapText="1"/>
    </xf>
    <xf numFmtId="17" fontId="3" fillId="2" borderId="13" xfId="0" applyNumberFormat="1" applyFont="1" applyFill="1" applyBorder="1" applyAlignment="1">
      <alignment horizontal="center" vertical="center" textRotation="90"/>
    </xf>
    <xf numFmtId="0" fontId="3" fillId="2" borderId="8" xfId="0" applyFont="1" applyFill="1" applyBorder="1" applyAlignment="1">
      <alignment horizontal="center" vertical="center" textRotation="90"/>
    </xf>
    <xf numFmtId="17" fontId="3" fillId="2" borderId="16" xfId="0" applyNumberFormat="1" applyFont="1" applyFill="1" applyBorder="1" applyAlignment="1">
      <alignment horizontal="center" vertical="center" textRotation="90"/>
    </xf>
    <xf numFmtId="0" fontId="3" fillId="2" borderId="11" xfId="0" applyFont="1" applyFill="1" applyBorder="1" applyAlignment="1">
      <alignment horizontal="center" vertical="center" textRotation="90"/>
    </xf>
    <xf numFmtId="0" fontId="18" fillId="0" borderId="0" xfId="0" applyFont="1" applyAlignment="1">
      <alignment horizontal="center" vertical="center"/>
    </xf>
    <xf numFmtId="0" fontId="17" fillId="15" borderId="1" xfId="0" applyFont="1" applyFill="1" applyBorder="1" applyAlignment="1">
      <alignment horizontal="center" vertical="center"/>
    </xf>
    <xf numFmtId="0" fontId="17" fillId="15" borderId="22" xfId="0" applyFont="1" applyFill="1" applyBorder="1" applyAlignment="1">
      <alignment horizontal="left" vertical="center" wrapText="1"/>
    </xf>
    <xf numFmtId="0" fontId="17" fillId="15" borderId="2" xfId="0" applyFont="1" applyFill="1" applyBorder="1" applyAlignment="1">
      <alignment horizontal="left" vertical="center" wrapText="1"/>
    </xf>
    <xf numFmtId="0" fontId="17" fillId="15" borderId="4" xfId="0" applyFont="1" applyFill="1" applyBorder="1" applyAlignment="1">
      <alignment horizontal="center" vertical="center"/>
    </xf>
    <xf numFmtId="0" fontId="17" fillId="15" borderId="32" xfId="0" applyFont="1" applyFill="1" applyBorder="1" applyAlignment="1">
      <alignment horizontal="center" vertical="center"/>
    </xf>
    <xf numFmtId="0" fontId="17" fillId="15" borderId="6" xfId="0" applyFont="1" applyFill="1" applyBorder="1" applyAlignment="1">
      <alignment horizontal="center" vertical="center"/>
    </xf>
    <xf numFmtId="0" fontId="17" fillId="15" borderId="22" xfId="0" applyFont="1" applyFill="1" applyBorder="1" applyAlignment="1">
      <alignment horizontal="center" vertical="center"/>
    </xf>
    <xf numFmtId="0" fontId="17" fillId="15" borderId="2" xfId="0" applyFont="1" applyFill="1" applyBorder="1" applyAlignment="1">
      <alignment horizontal="center" vertical="center"/>
    </xf>
  </cellXfs>
  <cellStyles count="25">
    <cellStyle name="Estilo 1" xfId="7"/>
    <cellStyle name="Millares" xfId="1" builtinId="3"/>
    <cellStyle name="Millares 2" xfId="4"/>
    <cellStyle name="Millares 2 2" xfId="24"/>
    <cellStyle name="Millares 3" xfId="6"/>
    <cellStyle name="Millares 4" xfId="22"/>
    <cellStyle name="Normal" xfId="0" builtinId="0"/>
    <cellStyle name="Normal 10" xfId="8"/>
    <cellStyle name="Normal 2" xfId="3"/>
    <cellStyle name="Normal 2 2" xfId="23"/>
    <cellStyle name="Normal 2 2 2" xfId="9"/>
    <cellStyle name="Normal 3" xfId="5"/>
    <cellStyle name="Normal 3 2" xfId="10"/>
    <cellStyle name="Normal 3 3" xfId="11"/>
    <cellStyle name="Normal 32" xfId="12"/>
    <cellStyle name="Normal 37" xfId="13"/>
    <cellStyle name="Normal 41" xfId="14"/>
    <cellStyle name="Normal 45" xfId="15"/>
    <cellStyle name="Normal 49" xfId="16"/>
    <cellStyle name="Normal 53" xfId="17"/>
    <cellStyle name="Normal 57" xfId="18"/>
    <cellStyle name="Normal 61" xfId="19"/>
    <cellStyle name="Normal 65" xfId="20"/>
    <cellStyle name="Normal 73" xfId="21"/>
    <cellStyle name="Porcentaje" xfId="2" builtinId="5"/>
  </cellStyles>
  <dxfs count="1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font>
      <fill>
        <patternFill>
          <bgColor rgb="FFFF0000"/>
        </patternFill>
      </fill>
    </dxf>
    <dxf>
      <fill>
        <patternFill>
          <bgColor rgb="FFFF0000"/>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MX"/>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'PRODUCTOS Y ACTIVIDADES'!$D$569</c:f>
              <c:strCache>
                <c:ptCount val="1"/>
                <c:pt idx="0">
                  <c:v>Planificado</c:v>
                </c:pt>
              </c:strCache>
            </c:strRef>
          </c:tx>
          <c:invertIfNegative val="0"/>
          <c:cat>
            <c:multiLvlStrRef>
              <c:f>'PRODUCTOS Y ACTIVIDADES'!$B$570:$C$595</c:f>
              <c:multiLvlStrCache>
                <c:ptCount val="26"/>
                <c:lvl>
                  <c:pt idx="1">
                    <c:v>POA ESTACIÓN EXPERIMENTAL SANTA CATALINA</c:v>
                  </c:pt>
                  <c:pt idx="3">
                    <c:v>PROGRAMA DE CEREALES</c:v>
                  </c:pt>
                  <c:pt idx="4">
                    <c:v>PROGRAMA DE FORESTERÍA</c:v>
                  </c:pt>
                  <c:pt idx="5">
                    <c:v>PROGRAMA DE FRUTICULTURA</c:v>
                  </c:pt>
                  <c:pt idx="6">
                    <c:v>PROGRAMA DE GANADERÍA Y PASTOS</c:v>
                  </c:pt>
                  <c:pt idx="7">
                    <c:v>PROGRAMA DE MAIZ</c:v>
                  </c:pt>
                  <c:pt idx="8">
                    <c:v>PNRT-PAPA</c:v>
                  </c:pt>
                  <c:pt idx="9">
                    <c:v>PROGRAMA DE LEGUMINOSAS Y GRANOS ANDINOS</c:v>
                  </c:pt>
                  <c:pt idx="10">
                    <c:v>DEPARTAMENTO DE BIOTECNOLOGIA</c:v>
                  </c:pt>
                  <c:pt idx="11">
                    <c:v>DENAREF</c:v>
                  </c:pt>
                  <c:pt idx="12">
                    <c:v>DEPARTAMENTO DE ECONOMIA AGRICOLA</c:v>
                  </c:pt>
                  <c:pt idx="13">
                    <c:v>DEPARTAMENTO DE NUTRICIÓN Y CALIDAD</c:v>
                  </c:pt>
                  <c:pt idx="14">
                    <c:v>DEPARTAMENTO DE PROTECCIÓN VEGETAL</c:v>
                  </c:pt>
                  <c:pt idx="15">
                    <c:v>DEPARTAMENTO DE MANEJO DE SUELOS Y AGUAS</c:v>
                  </c:pt>
                  <c:pt idx="17">
                    <c:v>NDT TRANSFERENCIA</c:v>
                  </c:pt>
                  <c:pt idx="19">
                    <c:v>DEPARTAMENTO DE PRODUCCION DE SEMILLAS</c:v>
                  </c:pt>
                  <c:pt idx="20">
                    <c:v>PROGRAMA DE FRUTICULTURA</c:v>
                  </c:pt>
                  <c:pt idx="21">
                    <c:v>PROGRAMA DE GANADERIA</c:v>
                  </c:pt>
                  <c:pt idx="22">
                    <c:v>DEPARTAMENTO DE NUTRICIÓN Y CALIDAD</c:v>
                  </c:pt>
                  <c:pt idx="23">
                    <c:v>DEPARTAMENTO DE PROTECCION VEGETAL</c:v>
                  </c:pt>
                  <c:pt idx="24">
                    <c:v>DEPARTAMENTO DE MANEJO DE SUELOS Y AGUAS</c:v>
                  </c:pt>
                  <c:pt idx="25">
                    <c:v>DEPARTAMENTO DE BIOTECNOLOGIA</c:v>
                  </c:pt>
                </c:lvl>
                <c:lvl>
                  <c:pt idx="1">
                    <c:v>Estación Exp.</c:v>
                  </c:pt>
                  <c:pt idx="3">
                    <c:v>Investigación</c:v>
                  </c:pt>
                  <c:pt idx="17">
                    <c:v>Transferencia</c:v>
                  </c:pt>
                  <c:pt idx="19">
                    <c:v>Prod. y Servicios</c:v>
                  </c:pt>
                </c:lvl>
              </c:multiLvlStrCache>
            </c:multiLvlStrRef>
          </c:cat>
          <c:val>
            <c:numRef>
              <c:f>'PRODUCTOS Y ACTIVIDADES'!$D$570:$D$595</c:f>
              <c:numCache>
                <c:formatCode>0.00%</c:formatCode>
                <c:ptCount val="26"/>
                <c:pt idx="1">
                  <c:v>1</c:v>
                </c:pt>
                <c:pt idx="3">
                  <c:v>1</c:v>
                </c:pt>
                <c:pt idx="4">
                  <c:v>0.99999999999999989</c:v>
                </c:pt>
                <c:pt idx="5">
                  <c:v>1</c:v>
                </c:pt>
                <c:pt idx="6">
                  <c:v>1</c:v>
                </c:pt>
                <c:pt idx="7">
                  <c:v>1</c:v>
                </c:pt>
                <c:pt idx="8">
                  <c:v>1</c:v>
                </c:pt>
                <c:pt idx="9">
                  <c:v>1.0000000000000002</c:v>
                </c:pt>
                <c:pt idx="10">
                  <c:v>1</c:v>
                </c:pt>
                <c:pt idx="11">
                  <c:v>1</c:v>
                </c:pt>
                <c:pt idx="12">
                  <c:v>1</c:v>
                </c:pt>
                <c:pt idx="13">
                  <c:v>1.0000000000000002</c:v>
                </c:pt>
                <c:pt idx="14">
                  <c:v>1</c:v>
                </c:pt>
                <c:pt idx="15">
                  <c:v>1.0000000000000002</c:v>
                </c:pt>
                <c:pt idx="17">
                  <c:v>1.0000000000000004</c:v>
                </c:pt>
                <c:pt idx="19">
                  <c:v>1</c:v>
                </c:pt>
                <c:pt idx="20">
                  <c:v>1</c:v>
                </c:pt>
                <c:pt idx="21">
                  <c:v>1</c:v>
                </c:pt>
                <c:pt idx="22">
                  <c:v>1</c:v>
                </c:pt>
                <c:pt idx="23">
                  <c:v>0.99999999999999989</c:v>
                </c:pt>
                <c:pt idx="24">
                  <c:v>0.99999999999999989</c:v>
                </c:pt>
                <c:pt idx="25">
                  <c:v>1</c:v>
                </c:pt>
              </c:numCache>
            </c:numRef>
          </c:val>
        </c:ser>
        <c:ser>
          <c:idx val="1"/>
          <c:order val="1"/>
          <c:tx>
            <c:strRef>
              <c:f>'PRODUCTOS Y ACTIVIDADES'!$E$569</c:f>
              <c:strCache>
                <c:ptCount val="1"/>
                <c:pt idx="0">
                  <c:v>Ejecutado</c:v>
                </c:pt>
              </c:strCache>
            </c:strRef>
          </c:tx>
          <c:invertIfNegative val="0"/>
          <c:cat>
            <c:multiLvlStrRef>
              <c:f>'PRODUCTOS Y ACTIVIDADES'!$B$570:$C$595</c:f>
              <c:multiLvlStrCache>
                <c:ptCount val="26"/>
                <c:lvl>
                  <c:pt idx="1">
                    <c:v>POA ESTACIÓN EXPERIMENTAL SANTA CATALINA</c:v>
                  </c:pt>
                  <c:pt idx="3">
                    <c:v>PROGRAMA DE CEREALES</c:v>
                  </c:pt>
                  <c:pt idx="4">
                    <c:v>PROGRAMA DE FORESTERÍA</c:v>
                  </c:pt>
                  <c:pt idx="5">
                    <c:v>PROGRAMA DE FRUTICULTURA</c:v>
                  </c:pt>
                  <c:pt idx="6">
                    <c:v>PROGRAMA DE GANADERÍA Y PASTOS</c:v>
                  </c:pt>
                  <c:pt idx="7">
                    <c:v>PROGRAMA DE MAIZ</c:v>
                  </c:pt>
                  <c:pt idx="8">
                    <c:v>PNRT-PAPA</c:v>
                  </c:pt>
                  <c:pt idx="9">
                    <c:v>PROGRAMA DE LEGUMINOSAS Y GRANOS ANDINOS</c:v>
                  </c:pt>
                  <c:pt idx="10">
                    <c:v>DEPARTAMENTO DE BIOTECNOLOGIA</c:v>
                  </c:pt>
                  <c:pt idx="11">
                    <c:v>DENAREF</c:v>
                  </c:pt>
                  <c:pt idx="12">
                    <c:v>DEPARTAMENTO DE ECONOMIA AGRICOLA</c:v>
                  </c:pt>
                  <c:pt idx="13">
                    <c:v>DEPARTAMENTO DE NUTRICIÓN Y CALIDAD</c:v>
                  </c:pt>
                  <c:pt idx="14">
                    <c:v>DEPARTAMENTO DE PROTECCIÓN VEGETAL</c:v>
                  </c:pt>
                  <c:pt idx="15">
                    <c:v>DEPARTAMENTO DE MANEJO DE SUELOS Y AGUAS</c:v>
                  </c:pt>
                  <c:pt idx="17">
                    <c:v>NDT TRANSFERENCIA</c:v>
                  </c:pt>
                  <c:pt idx="19">
                    <c:v>DEPARTAMENTO DE PRODUCCION DE SEMILLAS</c:v>
                  </c:pt>
                  <c:pt idx="20">
                    <c:v>PROGRAMA DE FRUTICULTURA</c:v>
                  </c:pt>
                  <c:pt idx="21">
                    <c:v>PROGRAMA DE GANADERIA</c:v>
                  </c:pt>
                  <c:pt idx="22">
                    <c:v>DEPARTAMENTO DE NUTRICIÓN Y CALIDAD</c:v>
                  </c:pt>
                  <c:pt idx="23">
                    <c:v>DEPARTAMENTO DE PROTECCION VEGETAL</c:v>
                  </c:pt>
                  <c:pt idx="24">
                    <c:v>DEPARTAMENTO DE MANEJO DE SUELOS Y AGUAS</c:v>
                  </c:pt>
                  <c:pt idx="25">
                    <c:v>DEPARTAMENTO DE BIOTECNOLOGIA</c:v>
                  </c:pt>
                </c:lvl>
                <c:lvl>
                  <c:pt idx="1">
                    <c:v>Estación Exp.</c:v>
                  </c:pt>
                  <c:pt idx="3">
                    <c:v>Investigación</c:v>
                  </c:pt>
                  <c:pt idx="17">
                    <c:v>Transferencia</c:v>
                  </c:pt>
                  <c:pt idx="19">
                    <c:v>Prod. y Servicios</c:v>
                  </c:pt>
                </c:lvl>
              </c:multiLvlStrCache>
            </c:multiLvlStrRef>
          </c:cat>
          <c:val>
            <c:numRef>
              <c:f>'PRODUCTOS Y ACTIVIDADES'!$E$570:$E$595</c:f>
              <c:numCache>
                <c:formatCode>0.00%</c:formatCode>
                <c:ptCount val="26"/>
                <c:pt idx="1">
                  <c:v>0</c:v>
                </c:pt>
                <c:pt idx="3">
                  <c:v>0</c:v>
                </c:pt>
                <c:pt idx="4">
                  <c:v>0</c:v>
                </c:pt>
                <c:pt idx="5">
                  <c:v>0</c:v>
                </c:pt>
                <c:pt idx="6">
                  <c:v>0</c:v>
                </c:pt>
                <c:pt idx="7">
                  <c:v>0</c:v>
                </c:pt>
                <c:pt idx="8">
                  <c:v>0</c:v>
                </c:pt>
                <c:pt idx="9">
                  <c:v>0</c:v>
                </c:pt>
                <c:pt idx="10">
                  <c:v>0</c:v>
                </c:pt>
                <c:pt idx="11">
                  <c:v>0</c:v>
                </c:pt>
                <c:pt idx="12">
                  <c:v>0</c:v>
                </c:pt>
                <c:pt idx="13">
                  <c:v>0</c:v>
                </c:pt>
                <c:pt idx="14">
                  <c:v>0</c:v>
                </c:pt>
                <c:pt idx="15">
                  <c:v>0</c:v>
                </c:pt>
                <c:pt idx="17">
                  <c:v>0</c:v>
                </c:pt>
                <c:pt idx="19">
                  <c:v>0</c:v>
                </c:pt>
                <c:pt idx="20">
                  <c:v>0</c:v>
                </c:pt>
                <c:pt idx="21">
                  <c:v>0</c:v>
                </c:pt>
                <c:pt idx="22">
                  <c:v>0</c:v>
                </c:pt>
                <c:pt idx="23">
                  <c:v>0</c:v>
                </c:pt>
                <c:pt idx="24">
                  <c:v>0</c:v>
                </c:pt>
                <c:pt idx="25">
                  <c:v>0</c:v>
                </c:pt>
              </c:numCache>
            </c:numRef>
          </c:val>
        </c:ser>
        <c:dLbls>
          <c:showLegendKey val="0"/>
          <c:showVal val="0"/>
          <c:showCatName val="0"/>
          <c:showSerName val="0"/>
          <c:showPercent val="0"/>
          <c:showBubbleSize val="0"/>
        </c:dLbls>
        <c:gapWidth val="150"/>
        <c:axId val="70900352"/>
        <c:axId val="93127040"/>
      </c:barChart>
      <c:catAx>
        <c:axId val="70900352"/>
        <c:scaling>
          <c:orientation val="minMax"/>
        </c:scaling>
        <c:delete val="0"/>
        <c:axPos val="l"/>
        <c:majorTickMark val="out"/>
        <c:minorTickMark val="none"/>
        <c:tickLblPos val="nextTo"/>
        <c:crossAx val="93127040"/>
        <c:crosses val="autoZero"/>
        <c:auto val="1"/>
        <c:lblAlgn val="ctr"/>
        <c:lblOffset val="100"/>
        <c:noMultiLvlLbl val="0"/>
      </c:catAx>
      <c:valAx>
        <c:axId val="93127040"/>
        <c:scaling>
          <c:orientation val="minMax"/>
        </c:scaling>
        <c:delete val="0"/>
        <c:axPos val="b"/>
        <c:majorGridlines/>
        <c:numFmt formatCode="General" sourceLinked="1"/>
        <c:majorTickMark val="out"/>
        <c:minorTickMark val="none"/>
        <c:tickLblPos val="nextTo"/>
        <c:crossAx val="7090035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369796</xdr:colOff>
      <xdr:row>566</xdr:row>
      <xdr:rowOff>11204</xdr:rowOff>
    </xdr:from>
    <xdr:to>
      <xdr:col>13</xdr:col>
      <xdr:colOff>345281</xdr:colOff>
      <xdr:row>597</xdr:row>
      <xdr:rowOff>190499</xdr:rowOff>
    </xdr:to>
    <xdr:graphicFrame macro="">
      <xdr:nvGraphicFramePr>
        <xdr:cNvPr id="8" name="7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241300</xdr:colOff>
      <xdr:row>0</xdr:row>
      <xdr:rowOff>101600</xdr:rowOff>
    </xdr:from>
    <xdr:to>
      <xdr:col>2</xdr:col>
      <xdr:colOff>1485900</xdr:colOff>
      <xdr:row>4</xdr:row>
      <xdr:rowOff>63500</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101600"/>
          <a:ext cx="1244600" cy="774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90" zoomScaleNormal="90" workbookViewId="0">
      <selection activeCell="B1" sqref="B1"/>
    </sheetView>
  </sheetViews>
  <sheetFormatPr baseColWidth="10" defaultColWidth="10.85546875" defaultRowHeight="15.75"/>
  <cols>
    <col min="1" max="1" width="10.85546875" style="22"/>
    <col min="2" max="2" width="14.42578125" style="22" bestFit="1" customWidth="1"/>
    <col min="3" max="3" width="16.7109375" style="22" bestFit="1" customWidth="1"/>
    <col min="4" max="4" width="60.42578125" style="22" customWidth="1"/>
    <col min="5" max="5" width="17.42578125" style="21" bestFit="1" customWidth="1"/>
    <col min="6" max="6" width="10.85546875" style="22"/>
    <col min="7" max="7" width="13.85546875" style="22" bestFit="1" customWidth="1"/>
    <col min="8" max="8" width="10.85546875" style="22"/>
    <col min="9" max="9" width="13.85546875" style="22" bestFit="1" customWidth="1"/>
    <col min="10" max="10" width="14.42578125" style="22" bestFit="1" customWidth="1"/>
    <col min="11" max="16384" width="10.85546875" style="22"/>
  </cols>
  <sheetData>
    <row r="1" spans="1:10">
      <c r="A1" s="212" t="s">
        <v>1040</v>
      </c>
      <c r="B1" s="212" t="s">
        <v>882</v>
      </c>
      <c r="C1" s="212" t="s">
        <v>883</v>
      </c>
      <c r="D1" s="212" t="s">
        <v>873</v>
      </c>
      <c r="E1" s="213">
        <f>SUBTOTAL(9, E2:E57)</f>
        <v>3000491</v>
      </c>
      <c r="F1" s="214" t="s">
        <v>1507</v>
      </c>
      <c r="G1" s="213" t="s">
        <v>1572</v>
      </c>
    </row>
    <row r="2" spans="1:10">
      <c r="A2" s="102" t="s">
        <v>1041</v>
      </c>
      <c r="B2" s="22" t="s">
        <v>865</v>
      </c>
      <c r="C2" s="102" t="s">
        <v>1042</v>
      </c>
      <c r="D2" s="22" t="s">
        <v>865</v>
      </c>
      <c r="E2" s="21">
        <v>756686.41</v>
      </c>
      <c r="F2" s="22">
        <v>510200</v>
      </c>
      <c r="G2" s="21">
        <f>SUM(E2:E5)</f>
        <v>2536983</v>
      </c>
      <c r="I2" s="21"/>
      <c r="J2" s="21"/>
    </row>
    <row r="3" spans="1:10">
      <c r="A3" s="102" t="s">
        <v>1041</v>
      </c>
      <c r="B3" s="22" t="s">
        <v>865</v>
      </c>
      <c r="C3" s="102" t="s">
        <v>877</v>
      </c>
      <c r="D3" s="22" t="s">
        <v>865</v>
      </c>
      <c r="E3" s="21">
        <v>1486354.07</v>
      </c>
      <c r="F3" s="22">
        <v>510200</v>
      </c>
      <c r="G3" s="21"/>
      <c r="I3" s="21"/>
      <c r="J3" s="217"/>
    </row>
    <row r="4" spans="1:10">
      <c r="A4" s="102" t="s">
        <v>1041</v>
      </c>
      <c r="B4" s="22" t="s">
        <v>865</v>
      </c>
      <c r="C4" s="102" t="s">
        <v>876</v>
      </c>
      <c r="D4" s="22" t="s">
        <v>865</v>
      </c>
      <c r="E4" s="21">
        <v>92354.52</v>
      </c>
      <c r="F4" s="22">
        <v>510200</v>
      </c>
      <c r="G4" s="21"/>
      <c r="I4" s="21"/>
      <c r="J4" s="218"/>
    </row>
    <row r="5" spans="1:10">
      <c r="A5" s="102" t="s">
        <v>1041</v>
      </c>
      <c r="B5" s="22" t="s">
        <v>865</v>
      </c>
      <c r="C5" s="102" t="s">
        <v>879</v>
      </c>
      <c r="D5" s="22" t="s">
        <v>865</v>
      </c>
      <c r="E5" s="21">
        <v>201588</v>
      </c>
      <c r="F5" s="22">
        <v>510200</v>
      </c>
      <c r="G5" s="21"/>
      <c r="I5" s="21"/>
    </row>
    <row r="6" spans="1:10">
      <c r="A6" s="102" t="s">
        <v>1041</v>
      </c>
      <c r="B6" s="22" t="s">
        <v>874</v>
      </c>
      <c r="C6" s="102" t="s">
        <v>1042</v>
      </c>
      <c r="D6" s="102" t="s">
        <v>1017</v>
      </c>
      <c r="E6" s="21">
        <v>916</v>
      </c>
      <c r="F6" s="22">
        <v>530101</v>
      </c>
      <c r="G6" s="21">
        <v>916</v>
      </c>
    </row>
    <row r="7" spans="1:10">
      <c r="A7" s="102" t="s">
        <v>1041</v>
      </c>
      <c r="B7" s="22" t="s">
        <v>874</v>
      </c>
      <c r="C7" s="102" t="s">
        <v>1042</v>
      </c>
      <c r="D7" s="102" t="s">
        <v>1018</v>
      </c>
      <c r="E7" s="21">
        <v>634</v>
      </c>
      <c r="F7" s="22">
        <v>530102</v>
      </c>
      <c r="G7" s="21">
        <v>634</v>
      </c>
    </row>
    <row r="8" spans="1:10">
      <c r="A8" s="102" t="s">
        <v>1041</v>
      </c>
      <c r="B8" s="22" t="s">
        <v>874</v>
      </c>
      <c r="C8" s="102" t="s">
        <v>1042</v>
      </c>
      <c r="D8" s="102" t="s">
        <v>1019</v>
      </c>
      <c r="E8" s="21">
        <v>47929</v>
      </c>
      <c r="F8" s="22">
        <v>530104</v>
      </c>
      <c r="G8" s="21">
        <v>47929</v>
      </c>
    </row>
    <row r="9" spans="1:10">
      <c r="A9" s="102" t="s">
        <v>1041</v>
      </c>
      <c r="B9" s="22" t="s">
        <v>874</v>
      </c>
      <c r="C9" s="102" t="s">
        <v>1042</v>
      </c>
      <c r="D9" s="102" t="s">
        <v>901</v>
      </c>
      <c r="E9" s="21">
        <v>9140</v>
      </c>
      <c r="F9" s="22">
        <v>530105</v>
      </c>
      <c r="G9" s="21">
        <v>9140</v>
      </c>
    </row>
    <row r="10" spans="1:10">
      <c r="A10" s="102" t="s">
        <v>1041</v>
      </c>
      <c r="B10" s="22" t="s">
        <v>874</v>
      </c>
      <c r="C10" s="102" t="s">
        <v>1042</v>
      </c>
      <c r="D10" s="102" t="s">
        <v>1020</v>
      </c>
      <c r="E10" s="21">
        <v>518</v>
      </c>
      <c r="F10" s="22">
        <v>530301</v>
      </c>
      <c r="G10" s="21">
        <v>518</v>
      </c>
    </row>
    <row r="11" spans="1:10">
      <c r="A11" s="102" t="s">
        <v>1041</v>
      </c>
      <c r="B11" s="22" t="s">
        <v>874</v>
      </c>
      <c r="C11" s="102" t="s">
        <v>1042</v>
      </c>
      <c r="D11" s="102" t="s">
        <v>1021</v>
      </c>
      <c r="E11" s="21">
        <v>1760</v>
      </c>
      <c r="F11" s="22">
        <v>530303</v>
      </c>
      <c r="G11" s="21">
        <v>7760</v>
      </c>
    </row>
    <row r="12" spans="1:10">
      <c r="A12" s="102" t="s">
        <v>1041</v>
      </c>
      <c r="B12" s="102" t="s">
        <v>875</v>
      </c>
      <c r="C12" s="102" t="s">
        <v>877</v>
      </c>
      <c r="D12" s="102" t="s">
        <v>1021</v>
      </c>
      <c r="E12" s="21">
        <v>5200</v>
      </c>
      <c r="F12" s="22">
        <v>530303</v>
      </c>
      <c r="G12" s="21"/>
    </row>
    <row r="13" spans="1:10">
      <c r="A13" s="102" t="s">
        <v>1041</v>
      </c>
      <c r="B13" s="102" t="s">
        <v>875</v>
      </c>
      <c r="C13" s="102" t="s">
        <v>876</v>
      </c>
      <c r="D13" s="102" t="s">
        <v>1021</v>
      </c>
      <c r="E13" s="21">
        <v>400</v>
      </c>
      <c r="F13" s="22">
        <v>530303</v>
      </c>
      <c r="G13" s="21"/>
    </row>
    <row r="14" spans="1:10">
      <c r="A14" s="102" t="s">
        <v>1041</v>
      </c>
      <c r="B14" s="102" t="s">
        <v>875</v>
      </c>
      <c r="C14" s="102" t="s">
        <v>879</v>
      </c>
      <c r="D14" s="102" t="s">
        <v>1021</v>
      </c>
      <c r="E14" s="21">
        <v>400</v>
      </c>
      <c r="F14" s="22">
        <v>530303</v>
      </c>
      <c r="G14" s="21"/>
    </row>
    <row r="15" spans="1:10">
      <c r="A15" s="102" t="s">
        <v>1041</v>
      </c>
      <c r="B15" s="22" t="s">
        <v>874</v>
      </c>
      <c r="C15" s="102" t="s">
        <v>1042</v>
      </c>
      <c r="D15" s="102" t="s">
        <v>1036</v>
      </c>
      <c r="E15" s="21">
        <v>4166</v>
      </c>
      <c r="F15" s="22">
        <v>530404</v>
      </c>
      <c r="G15" s="21">
        <v>54166</v>
      </c>
    </row>
    <row r="16" spans="1:10">
      <c r="A16" s="102" t="s">
        <v>1041</v>
      </c>
      <c r="B16" s="22" t="s">
        <v>874</v>
      </c>
      <c r="C16" s="102" t="s">
        <v>876</v>
      </c>
      <c r="D16" s="102" t="s">
        <v>1036</v>
      </c>
      <c r="E16" s="21">
        <v>50000</v>
      </c>
      <c r="F16" s="22">
        <v>530404</v>
      </c>
      <c r="G16" s="21"/>
    </row>
    <row r="17" spans="1:7">
      <c r="A17" s="102" t="s">
        <v>1041</v>
      </c>
      <c r="B17" s="22" t="s">
        <v>874</v>
      </c>
      <c r="C17" s="102" t="s">
        <v>1042</v>
      </c>
      <c r="D17" s="102" t="s">
        <v>1022</v>
      </c>
      <c r="E17" s="21">
        <v>6481</v>
      </c>
      <c r="F17" s="22">
        <v>530420</v>
      </c>
      <c r="G17" s="21">
        <v>6481</v>
      </c>
    </row>
    <row r="18" spans="1:7">
      <c r="A18" s="102" t="s">
        <v>1041</v>
      </c>
      <c r="B18" s="22" t="s">
        <v>874</v>
      </c>
      <c r="C18" s="102" t="s">
        <v>1042</v>
      </c>
      <c r="D18" s="102" t="s">
        <v>1024</v>
      </c>
      <c r="E18" s="21">
        <v>2070</v>
      </c>
      <c r="F18" s="22">
        <v>530422</v>
      </c>
      <c r="G18" s="21">
        <v>2070</v>
      </c>
    </row>
    <row r="19" spans="1:7">
      <c r="A19" s="102" t="s">
        <v>1041</v>
      </c>
      <c r="B19" s="102" t="s">
        <v>874</v>
      </c>
      <c r="C19" s="102" t="s">
        <v>1042</v>
      </c>
      <c r="D19" s="102" t="s">
        <v>1025</v>
      </c>
      <c r="E19" s="21">
        <v>3020</v>
      </c>
      <c r="F19" s="22">
        <v>530502</v>
      </c>
      <c r="G19" s="21">
        <v>3020</v>
      </c>
    </row>
    <row r="20" spans="1:7">
      <c r="A20" s="102" t="s">
        <v>1041</v>
      </c>
      <c r="B20" s="22" t="s">
        <v>874</v>
      </c>
      <c r="C20" s="102" t="s">
        <v>1042</v>
      </c>
      <c r="D20" s="102" t="s">
        <v>1023</v>
      </c>
      <c r="E20" s="21">
        <v>768</v>
      </c>
      <c r="F20" s="22">
        <v>530504</v>
      </c>
      <c r="G20" s="21">
        <v>768</v>
      </c>
    </row>
    <row r="21" spans="1:7">
      <c r="A21" s="102" t="s">
        <v>1041</v>
      </c>
      <c r="B21" s="22" t="s">
        <v>874</v>
      </c>
      <c r="C21" s="102" t="s">
        <v>1042</v>
      </c>
      <c r="D21" s="102" t="s">
        <v>1037</v>
      </c>
      <c r="E21" s="21">
        <v>1040</v>
      </c>
      <c r="F21" s="22">
        <v>530701</v>
      </c>
      <c r="G21" s="21">
        <v>1040</v>
      </c>
    </row>
    <row r="22" spans="1:7">
      <c r="A22" s="102" t="s">
        <v>1041</v>
      </c>
      <c r="B22" s="22" t="s">
        <v>874</v>
      </c>
      <c r="C22" s="102" t="s">
        <v>1042</v>
      </c>
      <c r="D22" s="102" t="s">
        <v>1035</v>
      </c>
      <c r="E22" s="21">
        <v>1000</v>
      </c>
      <c r="F22" s="22">
        <v>530704</v>
      </c>
      <c r="G22" s="21">
        <v>1000</v>
      </c>
    </row>
    <row r="23" spans="1:7">
      <c r="A23" s="102" t="s">
        <v>1041</v>
      </c>
      <c r="B23" s="22" t="s">
        <v>874</v>
      </c>
      <c r="C23" s="102" t="s">
        <v>1042</v>
      </c>
      <c r="D23" s="102" t="s">
        <v>1038</v>
      </c>
      <c r="E23" s="21">
        <v>22591</v>
      </c>
      <c r="F23" s="22">
        <v>530802</v>
      </c>
      <c r="G23" s="21">
        <v>22591</v>
      </c>
    </row>
    <row r="24" spans="1:7">
      <c r="A24" s="102" t="s">
        <v>1041</v>
      </c>
      <c r="B24" s="22" t="s">
        <v>874</v>
      </c>
      <c r="C24" s="102" t="s">
        <v>1042</v>
      </c>
      <c r="D24" s="102" t="s">
        <v>878</v>
      </c>
      <c r="E24" s="21">
        <v>971</v>
      </c>
      <c r="F24" s="22">
        <v>530804</v>
      </c>
      <c r="G24" s="21">
        <v>971</v>
      </c>
    </row>
    <row r="25" spans="1:7">
      <c r="A25" s="102" t="s">
        <v>1041</v>
      </c>
      <c r="B25" s="22" t="s">
        <v>874</v>
      </c>
      <c r="C25" s="102" t="s">
        <v>1042</v>
      </c>
      <c r="D25" s="102" t="s">
        <v>880</v>
      </c>
      <c r="E25" s="21">
        <v>693</v>
      </c>
      <c r="F25" s="22">
        <v>530805</v>
      </c>
      <c r="G25" s="21">
        <v>693</v>
      </c>
    </row>
    <row r="26" spans="1:7">
      <c r="A26" s="102" t="s">
        <v>1041</v>
      </c>
      <c r="B26" s="102" t="s">
        <v>874</v>
      </c>
      <c r="C26" s="102" t="s">
        <v>1042</v>
      </c>
      <c r="D26" s="102" t="s">
        <v>1026</v>
      </c>
      <c r="E26" s="21">
        <v>1848</v>
      </c>
      <c r="F26" s="22">
        <v>530807</v>
      </c>
      <c r="G26" s="21">
        <v>1848</v>
      </c>
    </row>
    <row r="27" spans="1:7">
      <c r="A27" s="102" t="s">
        <v>1041</v>
      </c>
      <c r="B27" s="102" t="s">
        <v>874</v>
      </c>
      <c r="C27" s="102" t="s">
        <v>1042</v>
      </c>
      <c r="D27" s="102" t="s">
        <v>1027</v>
      </c>
      <c r="E27" s="21">
        <v>3631</v>
      </c>
      <c r="F27" s="22">
        <v>530811</v>
      </c>
      <c r="G27" s="21">
        <v>3631</v>
      </c>
    </row>
    <row r="28" spans="1:7">
      <c r="A28" s="102" t="s">
        <v>1041</v>
      </c>
      <c r="B28" s="102" t="s">
        <v>874</v>
      </c>
      <c r="C28" s="102" t="s">
        <v>1042</v>
      </c>
      <c r="D28" s="102" t="s">
        <v>1028</v>
      </c>
      <c r="E28" s="21">
        <v>6567</v>
      </c>
      <c r="F28" s="22">
        <v>530814</v>
      </c>
      <c r="G28" s="21">
        <v>16267</v>
      </c>
    </row>
    <row r="29" spans="1:7">
      <c r="A29" s="102" t="s">
        <v>1041</v>
      </c>
      <c r="B29" s="102" t="s">
        <v>875</v>
      </c>
      <c r="C29" s="102" t="s">
        <v>877</v>
      </c>
      <c r="D29" s="102" t="s">
        <v>1028</v>
      </c>
      <c r="E29" s="21">
        <v>9700</v>
      </c>
      <c r="F29" s="22">
        <v>530814</v>
      </c>
      <c r="G29" s="21"/>
    </row>
    <row r="30" spans="1:7">
      <c r="A30" s="102" t="s">
        <v>1041</v>
      </c>
      <c r="B30" s="102" t="s">
        <v>874</v>
      </c>
      <c r="C30" s="102" t="s">
        <v>1042</v>
      </c>
      <c r="D30" s="102" t="s">
        <v>1029</v>
      </c>
      <c r="E30" s="21">
        <v>24233</v>
      </c>
      <c r="F30" s="22">
        <v>530819</v>
      </c>
      <c r="G30" s="21">
        <v>68333</v>
      </c>
    </row>
    <row r="31" spans="1:7">
      <c r="A31" s="102" t="s">
        <v>1041</v>
      </c>
      <c r="B31" s="102" t="s">
        <v>875</v>
      </c>
      <c r="C31" s="102" t="s">
        <v>877</v>
      </c>
      <c r="D31" s="102" t="s">
        <v>1029</v>
      </c>
      <c r="E31" s="21">
        <f>24600-2000</f>
        <v>22600</v>
      </c>
      <c r="F31" s="22">
        <v>530819</v>
      </c>
      <c r="G31" s="21"/>
    </row>
    <row r="32" spans="1:7">
      <c r="A32" s="102" t="s">
        <v>1041</v>
      </c>
      <c r="B32" s="102" t="s">
        <v>875</v>
      </c>
      <c r="C32" s="102" t="s">
        <v>876</v>
      </c>
      <c r="D32" s="102" t="s">
        <v>1029</v>
      </c>
      <c r="E32" s="21">
        <v>19500</v>
      </c>
      <c r="F32" s="22">
        <v>530819</v>
      </c>
      <c r="G32" s="21"/>
    </row>
    <row r="33" spans="1:7">
      <c r="A33" s="102" t="s">
        <v>1041</v>
      </c>
      <c r="B33" s="102" t="s">
        <v>875</v>
      </c>
      <c r="C33" s="102" t="s">
        <v>879</v>
      </c>
      <c r="D33" s="102" t="s">
        <v>1029</v>
      </c>
      <c r="E33" s="21">
        <v>2000</v>
      </c>
      <c r="F33" s="22">
        <v>530819</v>
      </c>
      <c r="G33" s="21"/>
    </row>
    <row r="34" spans="1:7">
      <c r="A34" s="102" t="s">
        <v>1041</v>
      </c>
      <c r="B34" s="102" t="s">
        <v>875</v>
      </c>
      <c r="C34" s="102" t="s">
        <v>876</v>
      </c>
      <c r="D34" s="102" t="s">
        <v>1030</v>
      </c>
      <c r="E34" s="21">
        <v>40000</v>
      </c>
      <c r="F34" s="22">
        <v>530823</v>
      </c>
      <c r="G34" s="21">
        <v>40000</v>
      </c>
    </row>
    <row r="35" spans="1:7">
      <c r="A35" s="102" t="s">
        <v>1041</v>
      </c>
      <c r="B35" s="102" t="s">
        <v>874</v>
      </c>
      <c r="C35" s="102" t="s">
        <v>1042</v>
      </c>
      <c r="D35" s="102" t="s">
        <v>1031</v>
      </c>
      <c r="E35" s="21">
        <v>11572</v>
      </c>
      <c r="F35" s="22">
        <v>530837</v>
      </c>
      <c r="G35" s="21">
        <v>21572</v>
      </c>
    </row>
    <row r="36" spans="1:7">
      <c r="A36" s="102" t="s">
        <v>1041</v>
      </c>
      <c r="B36" s="102" t="s">
        <v>875</v>
      </c>
      <c r="C36" s="102" t="s">
        <v>877</v>
      </c>
      <c r="D36" s="102" t="s">
        <v>1031</v>
      </c>
      <c r="E36" s="21">
        <v>5000</v>
      </c>
      <c r="F36" s="22">
        <v>530837</v>
      </c>
      <c r="G36" s="21"/>
    </row>
    <row r="37" spans="1:7">
      <c r="A37" s="102" t="s">
        <v>1041</v>
      </c>
      <c r="B37" s="102" t="s">
        <v>875</v>
      </c>
      <c r="C37" s="102" t="s">
        <v>876</v>
      </c>
      <c r="D37" s="102" t="s">
        <v>1031</v>
      </c>
      <c r="E37" s="21">
        <v>3000</v>
      </c>
      <c r="F37" s="22">
        <v>530837</v>
      </c>
      <c r="G37" s="21"/>
    </row>
    <row r="38" spans="1:7">
      <c r="A38" s="102" t="s">
        <v>1041</v>
      </c>
      <c r="B38" s="102" t="s">
        <v>875</v>
      </c>
      <c r="C38" s="102" t="s">
        <v>879</v>
      </c>
      <c r="D38" s="102" t="s">
        <v>1031</v>
      </c>
      <c r="E38" s="21">
        <v>2000</v>
      </c>
      <c r="F38" s="22">
        <v>530837</v>
      </c>
      <c r="G38" s="21"/>
    </row>
    <row r="39" spans="1:7">
      <c r="A39" s="102" t="s">
        <v>1041</v>
      </c>
      <c r="B39" s="22" t="s">
        <v>874</v>
      </c>
      <c r="C39" s="102" t="s">
        <v>1042</v>
      </c>
      <c r="D39" s="102" t="s">
        <v>1032</v>
      </c>
      <c r="E39" s="21">
        <v>9837</v>
      </c>
      <c r="F39" s="22">
        <v>530840</v>
      </c>
      <c r="G39" s="21">
        <v>17837</v>
      </c>
    </row>
    <row r="40" spans="1:7">
      <c r="A40" s="102" t="s">
        <v>1041</v>
      </c>
      <c r="B40" s="22" t="s">
        <v>875</v>
      </c>
      <c r="C40" s="22" t="s">
        <v>876</v>
      </c>
      <c r="D40" s="102" t="s">
        <v>1032</v>
      </c>
      <c r="E40" s="21">
        <v>8000</v>
      </c>
      <c r="F40" s="22">
        <v>530840</v>
      </c>
      <c r="G40" s="21"/>
    </row>
    <row r="41" spans="1:7">
      <c r="A41" s="102" t="s">
        <v>1041</v>
      </c>
      <c r="B41" s="102" t="s">
        <v>874</v>
      </c>
      <c r="C41" s="102" t="s">
        <v>1042</v>
      </c>
      <c r="D41" s="102" t="s">
        <v>1033</v>
      </c>
      <c r="E41" s="21">
        <v>25000</v>
      </c>
      <c r="F41" s="22">
        <v>530841</v>
      </c>
      <c r="G41" s="21">
        <v>25000</v>
      </c>
    </row>
    <row r="42" spans="1:7">
      <c r="A42" s="102" t="s">
        <v>1041</v>
      </c>
      <c r="B42" s="102" t="s">
        <v>874</v>
      </c>
      <c r="C42" s="102" t="s">
        <v>1042</v>
      </c>
      <c r="D42" s="102" t="s">
        <v>1034</v>
      </c>
      <c r="E42" s="21">
        <v>60000</v>
      </c>
      <c r="F42" s="22">
        <v>530844</v>
      </c>
      <c r="G42" s="21">
        <v>60000</v>
      </c>
    </row>
    <row r="43" spans="1:7">
      <c r="A43" s="102" t="s">
        <v>1039</v>
      </c>
      <c r="B43" s="22" t="s">
        <v>874</v>
      </c>
      <c r="C43" s="102" t="s">
        <v>1042</v>
      </c>
      <c r="D43" s="102" t="s">
        <v>1017</v>
      </c>
      <c r="E43" s="21">
        <v>2449</v>
      </c>
      <c r="F43" s="22">
        <v>530101</v>
      </c>
      <c r="G43" s="21">
        <v>2449</v>
      </c>
    </row>
    <row r="44" spans="1:7">
      <c r="A44" s="102" t="s">
        <v>1039</v>
      </c>
      <c r="B44" s="22" t="s">
        <v>874</v>
      </c>
      <c r="C44" s="102" t="s">
        <v>1042</v>
      </c>
      <c r="D44" s="102" t="s">
        <v>1020</v>
      </c>
      <c r="E44" s="21">
        <v>572</v>
      </c>
      <c r="F44" s="22">
        <v>530301</v>
      </c>
      <c r="G44" s="21">
        <v>572</v>
      </c>
    </row>
    <row r="45" spans="1:7">
      <c r="A45" s="102" t="s">
        <v>1039</v>
      </c>
      <c r="B45" s="22" t="s">
        <v>874</v>
      </c>
      <c r="C45" s="102" t="s">
        <v>876</v>
      </c>
      <c r="D45" s="102" t="s">
        <v>1036</v>
      </c>
      <c r="E45" s="21">
        <v>2915</v>
      </c>
      <c r="F45" s="22">
        <v>530404</v>
      </c>
      <c r="G45" s="21">
        <v>2915</v>
      </c>
    </row>
    <row r="46" spans="1:7">
      <c r="A46" s="102" t="s">
        <v>1039</v>
      </c>
      <c r="B46" s="22" t="s">
        <v>874</v>
      </c>
      <c r="C46" s="102" t="s">
        <v>1042</v>
      </c>
      <c r="D46" s="102" t="s">
        <v>1022</v>
      </c>
      <c r="E46" s="21">
        <v>695</v>
      </c>
      <c r="F46" s="22">
        <v>530420</v>
      </c>
      <c r="G46" s="21">
        <v>695</v>
      </c>
    </row>
    <row r="47" spans="1:7">
      <c r="A47" s="102" t="s">
        <v>1039</v>
      </c>
      <c r="B47" s="22" t="s">
        <v>874</v>
      </c>
      <c r="C47" s="102" t="s">
        <v>1042</v>
      </c>
      <c r="D47" s="102" t="s">
        <v>1023</v>
      </c>
      <c r="E47" s="21">
        <v>607</v>
      </c>
      <c r="F47" s="22">
        <v>530504</v>
      </c>
      <c r="G47" s="21">
        <v>607</v>
      </c>
    </row>
    <row r="48" spans="1:7">
      <c r="A48" s="102" t="s">
        <v>1039</v>
      </c>
      <c r="B48" s="22" t="s">
        <v>874</v>
      </c>
      <c r="C48" s="102" t="s">
        <v>1042</v>
      </c>
      <c r="D48" s="102" t="s">
        <v>1038</v>
      </c>
      <c r="E48" s="21">
        <v>1218</v>
      </c>
      <c r="F48" s="22">
        <v>530802</v>
      </c>
      <c r="G48" s="21">
        <v>1218</v>
      </c>
    </row>
    <row r="49" spans="1:7">
      <c r="A49" s="102" t="s">
        <v>1039</v>
      </c>
      <c r="B49" s="22" t="s">
        <v>874</v>
      </c>
      <c r="C49" s="102" t="s">
        <v>1042</v>
      </c>
      <c r="D49" s="102" t="s">
        <v>880</v>
      </c>
      <c r="E49" s="21">
        <v>773</v>
      </c>
      <c r="F49" s="22">
        <v>530805</v>
      </c>
      <c r="G49" s="21">
        <v>773</v>
      </c>
    </row>
    <row r="50" spans="1:7">
      <c r="A50" s="102" t="s">
        <v>1039</v>
      </c>
      <c r="B50" s="102" t="s">
        <v>874</v>
      </c>
      <c r="C50" s="102" t="s">
        <v>1042</v>
      </c>
      <c r="D50" s="102" t="s">
        <v>1026</v>
      </c>
      <c r="E50" s="21">
        <v>2892</v>
      </c>
      <c r="F50" s="22">
        <v>530807</v>
      </c>
      <c r="G50" s="21">
        <v>2892</v>
      </c>
    </row>
    <row r="51" spans="1:7">
      <c r="A51" s="102" t="s">
        <v>1039</v>
      </c>
      <c r="B51" s="102" t="s">
        <v>875</v>
      </c>
      <c r="C51" s="102" t="s">
        <v>877</v>
      </c>
      <c r="D51" s="102" t="s">
        <v>1028</v>
      </c>
      <c r="E51" s="21">
        <v>4314</v>
      </c>
      <c r="F51" s="22">
        <v>530814</v>
      </c>
      <c r="G51" s="21">
        <v>16314</v>
      </c>
    </row>
    <row r="52" spans="1:7">
      <c r="A52" s="102" t="s">
        <v>1039</v>
      </c>
      <c r="B52" s="102" t="s">
        <v>875</v>
      </c>
      <c r="C52" s="102" t="s">
        <v>876</v>
      </c>
      <c r="D52" s="102" t="s">
        <v>1028</v>
      </c>
      <c r="E52" s="21">
        <v>12000</v>
      </c>
      <c r="F52" s="22">
        <v>530814</v>
      </c>
      <c r="G52" s="21"/>
    </row>
    <row r="53" spans="1:7">
      <c r="A53" s="102" t="s">
        <v>1039</v>
      </c>
      <c r="B53" s="102" t="s">
        <v>875</v>
      </c>
      <c r="C53" s="102" t="s">
        <v>877</v>
      </c>
      <c r="D53" s="102" t="s">
        <v>1029</v>
      </c>
      <c r="E53" s="21">
        <v>6315</v>
      </c>
      <c r="F53" s="22">
        <v>530819</v>
      </c>
      <c r="G53" s="21">
        <v>18315</v>
      </c>
    </row>
    <row r="54" spans="1:7">
      <c r="A54" s="102" t="s">
        <v>1039</v>
      </c>
      <c r="B54" s="102" t="s">
        <v>875</v>
      </c>
      <c r="C54" s="102" t="s">
        <v>876</v>
      </c>
      <c r="D54" s="102" t="s">
        <v>1029</v>
      </c>
      <c r="E54" s="21">
        <v>12000</v>
      </c>
      <c r="F54" s="22">
        <v>530819</v>
      </c>
      <c r="G54" s="21"/>
    </row>
    <row r="55" spans="1:7">
      <c r="A55" s="102" t="s">
        <v>1039</v>
      </c>
      <c r="B55" s="102" t="s">
        <v>875</v>
      </c>
      <c r="C55" s="102" t="s">
        <v>877</v>
      </c>
      <c r="D55" s="102" t="s">
        <v>1031</v>
      </c>
      <c r="E55" s="21">
        <v>1558</v>
      </c>
      <c r="F55" s="22">
        <v>530837</v>
      </c>
      <c r="G55" s="21">
        <v>2058</v>
      </c>
    </row>
    <row r="56" spans="1:7">
      <c r="A56" s="102" t="s">
        <v>1039</v>
      </c>
      <c r="B56" s="102" t="s">
        <v>875</v>
      </c>
      <c r="C56" s="102" t="s">
        <v>876</v>
      </c>
      <c r="D56" s="102" t="s">
        <v>1031</v>
      </c>
      <c r="E56" s="21">
        <v>500</v>
      </c>
      <c r="F56" s="22">
        <v>530837</v>
      </c>
      <c r="G56" s="21"/>
    </row>
    <row r="57" spans="1:7">
      <c r="A57" s="102" t="s">
        <v>1039</v>
      </c>
      <c r="B57" s="22" t="s">
        <v>875</v>
      </c>
      <c r="C57" s="22" t="s">
        <v>876</v>
      </c>
      <c r="D57" s="102" t="s">
        <v>1032</v>
      </c>
      <c r="E57" s="21">
        <v>515</v>
      </c>
      <c r="F57" s="22">
        <v>530840</v>
      </c>
      <c r="G57" s="21">
        <v>515</v>
      </c>
    </row>
    <row r="59" spans="1:7">
      <c r="E59" s="21">
        <f>SUM(E2:E58)</f>
        <v>3000491</v>
      </c>
      <c r="F59" s="21"/>
      <c r="G59" s="21">
        <f t="shared" ref="G59" si="0">SUM(G2:G58)</f>
        <v>3000491</v>
      </c>
    </row>
  </sheetData>
  <autoFilter ref="A1:G57"/>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Y630"/>
  <sheetViews>
    <sheetView tabSelected="1" zoomScale="110" zoomScaleNormal="110" workbookViewId="0">
      <selection activeCell="D14" sqref="D14"/>
    </sheetView>
  </sheetViews>
  <sheetFormatPr baseColWidth="10" defaultColWidth="10.85546875" defaultRowHeight="15"/>
  <cols>
    <col min="1" max="1" width="4.140625" style="119" customWidth="1"/>
    <col min="2" max="2" width="17.7109375" style="109" customWidth="1"/>
    <col min="3" max="3" width="53.7109375" style="109" customWidth="1"/>
    <col min="4" max="4" width="13.140625" style="129" customWidth="1"/>
    <col min="5" max="5" width="10.7109375" style="127" customWidth="1"/>
    <col min="6" max="6" width="16" style="129" customWidth="1"/>
    <col min="7" max="7" width="13.85546875" style="109" customWidth="1"/>
    <col min="8" max="8" width="13.7109375" style="109" customWidth="1"/>
    <col min="9" max="9" width="37.140625" style="109" customWidth="1"/>
    <col min="10" max="11" width="14.85546875" style="109" customWidth="1"/>
    <col min="12" max="12" width="12.140625" style="109" customWidth="1"/>
    <col min="13" max="24" width="5.42578125" style="109" customWidth="1"/>
    <col min="25" max="25" width="40.28515625" style="109" customWidth="1"/>
    <col min="26" max="16384" width="10.85546875" style="119"/>
  </cols>
  <sheetData>
    <row r="1" spans="2:25" s="109" customFormat="1">
      <c r="B1" s="2" t="s">
        <v>47</v>
      </c>
      <c r="C1" s="4"/>
      <c r="D1" s="4"/>
      <c r="E1" s="4"/>
      <c r="F1" s="4"/>
      <c r="G1" s="4"/>
      <c r="H1" s="4"/>
      <c r="I1" s="4"/>
      <c r="J1" s="4"/>
      <c r="K1" s="4"/>
      <c r="L1" s="4"/>
    </row>
    <row r="2" spans="2:25" s="109" customFormat="1">
      <c r="B2" s="2" t="s">
        <v>1016</v>
      </c>
      <c r="C2" s="4"/>
      <c r="D2" s="4"/>
      <c r="E2" s="4"/>
      <c r="F2" s="4"/>
      <c r="G2" s="4"/>
      <c r="H2" s="4"/>
      <c r="I2" s="4"/>
      <c r="J2" s="4"/>
      <c r="K2" s="4"/>
      <c r="L2" s="4"/>
    </row>
    <row r="3" spans="2:25" s="109" customFormat="1">
      <c r="B3" s="2"/>
      <c r="C3" s="4"/>
      <c r="D3" s="5"/>
      <c r="E3" s="5"/>
      <c r="F3" s="5"/>
      <c r="G3" s="5"/>
      <c r="H3" s="5"/>
      <c r="I3" s="5"/>
      <c r="J3" s="5"/>
      <c r="K3" s="5"/>
      <c r="L3" s="5"/>
    </row>
    <row r="4" spans="2:25" s="109" customFormat="1" ht="29.25" customHeight="1">
      <c r="B4" s="6" t="s">
        <v>33</v>
      </c>
      <c r="C4" s="308" t="s">
        <v>1577</v>
      </c>
      <c r="D4" s="308"/>
      <c r="E4" s="308"/>
      <c r="F4" s="308"/>
      <c r="G4" s="308"/>
      <c r="H4" s="308"/>
      <c r="I4" s="308"/>
      <c r="J4" s="308"/>
      <c r="K4" s="308"/>
      <c r="L4" s="308"/>
      <c r="M4" s="111"/>
      <c r="N4" s="111"/>
      <c r="O4" s="111"/>
      <c r="P4" s="111"/>
    </row>
    <row r="5" spans="2:25" s="109" customFormat="1">
      <c r="B5" s="6" t="s">
        <v>48</v>
      </c>
      <c r="C5" s="111" t="s">
        <v>1014</v>
      </c>
      <c r="D5" s="112"/>
      <c r="E5" s="113"/>
      <c r="F5" s="112"/>
      <c r="G5" s="111"/>
      <c r="H5" s="111"/>
      <c r="I5" s="111"/>
      <c r="J5" s="111"/>
      <c r="K5" s="111"/>
      <c r="L5" s="111"/>
      <c r="M5" s="111"/>
      <c r="N5" s="111"/>
      <c r="O5" s="111"/>
      <c r="P5" s="111"/>
    </row>
    <row r="6" spans="2:25" s="109" customFormat="1" ht="30">
      <c r="B6" s="7" t="s">
        <v>32</v>
      </c>
      <c r="C6" s="111" t="s">
        <v>1939</v>
      </c>
      <c r="D6" s="112"/>
      <c r="E6" s="113"/>
      <c r="F6" s="112"/>
      <c r="G6" s="111"/>
      <c r="H6" s="111"/>
      <c r="I6" s="111"/>
      <c r="J6" s="111"/>
      <c r="K6" s="111"/>
      <c r="L6" s="111"/>
      <c r="M6" s="111"/>
      <c r="N6" s="111"/>
      <c r="O6" s="111"/>
      <c r="P6" s="111"/>
    </row>
    <row r="7" spans="2:25" s="109" customFormat="1">
      <c r="B7" s="6"/>
      <c r="C7" s="114"/>
      <c r="D7" s="115"/>
      <c r="E7" s="116"/>
      <c r="F7" s="115"/>
      <c r="G7" s="111"/>
      <c r="H7" s="111"/>
      <c r="I7" s="111"/>
      <c r="J7" s="111"/>
      <c r="K7" s="111"/>
      <c r="L7" s="111"/>
      <c r="M7" s="111"/>
      <c r="N7" s="111"/>
      <c r="O7" s="111"/>
      <c r="P7" s="111"/>
    </row>
    <row r="8" spans="2:25" s="109" customFormat="1" ht="30">
      <c r="B8" s="12" t="s">
        <v>50</v>
      </c>
      <c r="C8" s="11">
        <v>15</v>
      </c>
      <c r="D8" s="111"/>
      <c r="E8" s="113"/>
      <c r="F8" s="112"/>
      <c r="G8" s="111"/>
      <c r="H8" s="111"/>
      <c r="I8" s="111"/>
      <c r="J8" s="111"/>
      <c r="K8" s="111"/>
      <c r="L8" s="111"/>
      <c r="M8" s="111"/>
      <c r="N8" s="111"/>
      <c r="O8" s="111"/>
      <c r="P8" s="111"/>
    </row>
    <row r="9" spans="2:25" s="109" customFormat="1" ht="15.75" thickBot="1">
      <c r="C9" s="111"/>
      <c r="D9" s="117"/>
      <c r="E9" s="118"/>
      <c r="F9" s="117"/>
      <c r="G9" s="111"/>
      <c r="H9" s="111"/>
      <c r="I9" s="111"/>
      <c r="J9" s="111"/>
      <c r="K9" s="111"/>
      <c r="L9" s="111"/>
      <c r="M9" s="111"/>
      <c r="N9" s="111"/>
      <c r="O9" s="111"/>
      <c r="P9" s="111"/>
    </row>
    <row r="10" spans="2:25" s="109" customFormat="1" ht="45" customHeight="1">
      <c r="B10" s="309" t="s">
        <v>26</v>
      </c>
      <c r="C10" s="311" t="s">
        <v>21</v>
      </c>
      <c r="D10" s="313" t="s">
        <v>1</v>
      </c>
      <c r="E10" s="313"/>
      <c r="F10" s="313" t="s">
        <v>27</v>
      </c>
      <c r="G10" s="313"/>
      <c r="H10" s="313" t="s">
        <v>49</v>
      </c>
      <c r="I10" s="313" t="s">
        <v>51</v>
      </c>
      <c r="J10" s="313" t="s">
        <v>2</v>
      </c>
      <c r="K10" s="313" t="s">
        <v>52</v>
      </c>
      <c r="L10" s="315" t="s">
        <v>3</v>
      </c>
      <c r="M10" s="323" t="s">
        <v>35</v>
      </c>
      <c r="N10" s="317" t="s">
        <v>36</v>
      </c>
      <c r="O10" s="317" t="s">
        <v>37</v>
      </c>
      <c r="P10" s="319" t="s">
        <v>38</v>
      </c>
      <c r="Q10" s="323" t="s">
        <v>39</v>
      </c>
      <c r="R10" s="317" t="s">
        <v>40</v>
      </c>
      <c r="S10" s="317" t="s">
        <v>41</v>
      </c>
      <c r="T10" s="319" t="s">
        <v>42</v>
      </c>
      <c r="U10" s="325" t="s">
        <v>43</v>
      </c>
      <c r="V10" s="317" t="s">
        <v>44</v>
      </c>
      <c r="W10" s="317" t="s">
        <v>45</v>
      </c>
      <c r="X10" s="319" t="s">
        <v>46</v>
      </c>
      <c r="Y10" s="321" t="s">
        <v>31</v>
      </c>
    </row>
    <row r="11" spans="2:25" ht="30" customHeight="1" thickBot="1">
      <c r="B11" s="310"/>
      <c r="C11" s="312"/>
      <c r="D11" s="104" t="s">
        <v>0</v>
      </c>
      <c r="E11" s="104" t="s">
        <v>30</v>
      </c>
      <c r="F11" s="104" t="s">
        <v>28</v>
      </c>
      <c r="G11" s="104" t="s">
        <v>29</v>
      </c>
      <c r="H11" s="314"/>
      <c r="I11" s="314"/>
      <c r="J11" s="314"/>
      <c r="K11" s="314"/>
      <c r="L11" s="316"/>
      <c r="M11" s="324"/>
      <c r="N11" s="318"/>
      <c r="O11" s="318"/>
      <c r="P11" s="320"/>
      <c r="Q11" s="324"/>
      <c r="R11" s="318"/>
      <c r="S11" s="318"/>
      <c r="T11" s="320"/>
      <c r="U11" s="326"/>
      <c r="V11" s="318"/>
      <c r="W11" s="318"/>
      <c r="X11" s="320"/>
      <c r="Y11" s="322"/>
    </row>
    <row r="12" spans="2:25" s="9" customFormat="1" ht="30" customHeight="1" thickBot="1">
      <c r="B12" s="140"/>
      <c r="C12" s="141" t="s">
        <v>1015</v>
      </c>
      <c r="D12" s="142">
        <f>(D13+D68+D96+D124+D132+D157+D167+D216+D237+D261+D270+D324+D358+D420+D502)/(C8)</f>
        <v>1</v>
      </c>
      <c r="E12" s="10">
        <f>(E13+E68+E96+E124+E132+E157+E167+E216+E237+E261+E270+E324+E358+E420+E502)*1/(D13+D68+D96+D124+D132+D157+D167+D216+D237+D261+D270+D324+D358+D420+D502)</f>
        <v>0</v>
      </c>
      <c r="F12" s="143"/>
      <c r="G12" s="143"/>
      <c r="H12" s="143"/>
      <c r="I12" s="143"/>
      <c r="J12" s="143"/>
      <c r="K12" s="144"/>
      <c r="L12" s="145"/>
      <c r="M12" s="146"/>
      <c r="N12" s="147"/>
      <c r="O12" s="147"/>
      <c r="P12" s="148"/>
      <c r="Q12" s="149"/>
      <c r="R12" s="147"/>
      <c r="S12" s="147"/>
      <c r="T12" s="148"/>
      <c r="U12" s="149"/>
      <c r="V12" s="147"/>
      <c r="W12" s="147"/>
      <c r="X12" s="148"/>
      <c r="Y12" s="150"/>
    </row>
    <row r="13" spans="2:25" s="9" customFormat="1" ht="30" customHeight="1">
      <c r="B13" s="174" t="s">
        <v>34</v>
      </c>
      <c r="C13" s="293" t="s">
        <v>1051</v>
      </c>
      <c r="D13" s="294">
        <f>D14+D22+D29+D37+D44+D52+D60</f>
        <v>1</v>
      </c>
      <c r="E13" s="294">
        <f>E14+E22+E29+E37+E44+E52+E60</f>
        <v>0</v>
      </c>
      <c r="F13" s="295"/>
      <c r="G13" s="295"/>
      <c r="H13" s="295"/>
      <c r="I13" s="295"/>
      <c r="J13" s="295"/>
      <c r="K13" s="295"/>
      <c r="L13" s="295"/>
      <c r="M13" s="254"/>
      <c r="N13" s="254"/>
      <c r="O13" s="254"/>
      <c r="P13" s="254"/>
      <c r="Q13" s="254"/>
      <c r="R13" s="254"/>
      <c r="S13" s="254"/>
      <c r="T13" s="254"/>
      <c r="U13" s="254"/>
      <c r="V13" s="254"/>
      <c r="W13" s="254"/>
      <c r="X13" s="254"/>
      <c r="Y13" s="175"/>
    </row>
    <row r="14" spans="2:25" ht="30">
      <c r="B14" s="255" t="s">
        <v>22</v>
      </c>
      <c r="C14" s="233" t="s">
        <v>1196</v>
      </c>
      <c r="D14" s="234">
        <f>SUM(D15:D21)</f>
        <v>0.2</v>
      </c>
      <c r="E14" s="234">
        <f>SUM(E15:E21)</f>
        <v>0</v>
      </c>
      <c r="F14" s="123"/>
      <c r="G14" s="120"/>
      <c r="H14" s="120"/>
      <c r="I14" s="122" t="s">
        <v>1509</v>
      </c>
      <c r="J14" s="121"/>
      <c r="K14" s="121"/>
      <c r="L14" s="238"/>
      <c r="M14" s="239"/>
      <c r="N14" s="239"/>
      <c r="O14" s="239"/>
      <c r="P14" s="239"/>
      <c r="Q14" s="239"/>
      <c r="R14" s="239"/>
      <c r="S14" s="239"/>
      <c r="T14" s="239"/>
      <c r="U14" s="239"/>
      <c r="V14" s="239"/>
      <c r="W14" s="239"/>
      <c r="X14" s="239"/>
      <c r="Y14" s="271"/>
    </row>
    <row r="15" spans="2:25">
      <c r="B15" s="256" t="s">
        <v>4</v>
      </c>
      <c r="C15" s="156" t="s">
        <v>1197</v>
      </c>
      <c r="D15" s="157">
        <v>0.03</v>
      </c>
      <c r="E15" s="224">
        <f>(SUM(M15:X15)*D15)</f>
        <v>0</v>
      </c>
      <c r="F15" s="137">
        <v>43129</v>
      </c>
      <c r="G15" s="138">
        <v>43179</v>
      </c>
      <c r="H15" s="138"/>
      <c r="I15" s="158" t="s">
        <v>1198</v>
      </c>
      <c r="J15" s="155" t="s">
        <v>1199</v>
      </c>
      <c r="K15" s="155"/>
      <c r="L15" s="159"/>
      <c r="M15" s="160"/>
      <c r="N15" s="160"/>
      <c r="O15" s="160"/>
      <c r="P15" s="105"/>
      <c r="Q15" s="105"/>
      <c r="R15" s="105"/>
      <c r="S15" s="105"/>
      <c r="T15" s="105"/>
      <c r="U15" s="105"/>
      <c r="V15" s="105"/>
      <c r="W15" s="105"/>
      <c r="X15" s="105"/>
      <c r="Y15" s="271"/>
    </row>
    <row r="16" spans="2:25" ht="45">
      <c r="B16" s="256" t="s">
        <v>5</v>
      </c>
      <c r="C16" s="156" t="s">
        <v>1200</v>
      </c>
      <c r="D16" s="157">
        <v>0.03</v>
      </c>
      <c r="E16" s="224">
        <f t="shared" ref="E16:E67" si="0">(SUM(M16:X16)*D16)</f>
        <v>0</v>
      </c>
      <c r="F16" s="137">
        <v>43191</v>
      </c>
      <c r="G16" s="138">
        <v>43266</v>
      </c>
      <c r="H16" s="138"/>
      <c r="I16" s="158" t="s">
        <v>1201</v>
      </c>
      <c r="J16" s="158" t="s">
        <v>1202</v>
      </c>
      <c r="K16" s="155"/>
      <c r="L16" s="159"/>
      <c r="M16" s="105"/>
      <c r="N16" s="105"/>
      <c r="O16" s="105"/>
      <c r="P16" s="160"/>
      <c r="Q16" s="160"/>
      <c r="R16" s="160"/>
      <c r="S16" s="105"/>
      <c r="T16" s="105"/>
      <c r="U16" s="105"/>
      <c r="V16" s="105"/>
      <c r="W16" s="105"/>
      <c r="X16" s="105"/>
      <c r="Y16" s="271"/>
    </row>
    <row r="17" spans="2:25" ht="30">
      <c r="B17" s="256" t="s">
        <v>6</v>
      </c>
      <c r="C17" s="156" t="s">
        <v>1510</v>
      </c>
      <c r="D17" s="157">
        <v>0.02</v>
      </c>
      <c r="E17" s="224">
        <f t="shared" si="0"/>
        <v>0</v>
      </c>
      <c r="F17" s="137">
        <v>43191</v>
      </c>
      <c r="G17" s="138">
        <v>43327</v>
      </c>
      <c r="H17" s="138"/>
      <c r="I17" s="158" t="s">
        <v>1201</v>
      </c>
      <c r="J17" s="155" t="s">
        <v>1199</v>
      </c>
      <c r="K17" s="155"/>
      <c r="L17" s="159"/>
      <c r="M17" s="105"/>
      <c r="N17" s="105"/>
      <c r="O17" s="105"/>
      <c r="P17" s="160"/>
      <c r="Q17" s="160"/>
      <c r="R17" s="160"/>
      <c r="S17" s="160"/>
      <c r="T17" s="160"/>
      <c r="U17" s="105"/>
      <c r="V17" s="105"/>
      <c r="W17" s="105"/>
      <c r="X17" s="105"/>
      <c r="Y17" s="271"/>
    </row>
    <row r="18" spans="2:25">
      <c r="B18" s="256" t="s">
        <v>7</v>
      </c>
      <c r="C18" s="156" t="s">
        <v>1203</v>
      </c>
      <c r="D18" s="157">
        <v>0.03</v>
      </c>
      <c r="E18" s="224">
        <f t="shared" si="0"/>
        <v>0</v>
      </c>
      <c r="F18" s="137">
        <v>43327</v>
      </c>
      <c r="G18" s="138">
        <v>43403</v>
      </c>
      <c r="H18" s="138"/>
      <c r="I18" s="158" t="s">
        <v>1201</v>
      </c>
      <c r="J18" s="155" t="s">
        <v>1204</v>
      </c>
      <c r="K18" s="155"/>
      <c r="L18" s="159"/>
      <c r="M18" s="105"/>
      <c r="N18" s="105"/>
      <c r="O18" s="105"/>
      <c r="P18" s="105"/>
      <c r="Q18" s="105"/>
      <c r="R18" s="105"/>
      <c r="S18" s="105"/>
      <c r="T18" s="160"/>
      <c r="U18" s="160"/>
      <c r="V18" s="160"/>
      <c r="W18" s="105"/>
      <c r="X18" s="105"/>
      <c r="Y18" s="271"/>
    </row>
    <row r="19" spans="2:25">
      <c r="B19" s="256" t="s">
        <v>8</v>
      </c>
      <c r="C19" s="156" t="s">
        <v>1205</v>
      </c>
      <c r="D19" s="157">
        <v>0.02</v>
      </c>
      <c r="E19" s="224">
        <f t="shared" si="0"/>
        <v>0</v>
      </c>
      <c r="F19" s="137">
        <v>43405</v>
      </c>
      <c r="G19" s="138">
        <v>43434</v>
      </c>
      <c r="H19" s="138"/>
      <c r="I19" s="158" t="s">
        <v>1201</v>
      </c>
      <c r="J19" s="155" t="s">
        <v>1204</v>
      </c>
      <c r="K19" s="155"/>
      <c r="L19" s="159"/>
      <c r="M19" s="105"/>
      <c r="N19" s="105"/>
      <c r="O19" s="105"/>
      <c r="P19" s="105"/>
      <c r="Q19" s="105"/>
      <c r="R19" s="105"/>
      <c r="S19" s="105"/>
      <c r="T19" s="105"/>
      <c r="U19" s="105"/>
      <c r="V19" s="105"/>
      <c r="W19" s="160"/>
      <c r="X19" s="105"/>
      <c r="Y19" s="271"/>
    </row>
    <row r="20" spans="2:25">
      <c r="B20" s="256" t="s">
        <v>1206</v>
      </c>
      <c r="C20" s="156" t="s">
        <v>1207</v>
      </c>
      <c r="D20" s="157">
        <v>0.03</v>
      </c>
      <c r="E20" s="224">
        <f t="shared" si="0"/>
        <v>0</v>
      </c>
      <c r="F20" s="137">
        <v>43435</v>
      </c>
      <c r="G20" s="138">
        <v>43449</v>
      </c>
      <c r="H20" s="138"/>
      <c r="I20" s="158" t="s">
        <v>1208</v>
      </c>
      <c r="J20" s="158" t="s">
        <v>1209</v>
      </c>
      <c r="K20" s="155"/>
      <c r="L20" s="159"/>
      <c r="M20" s="105"/>
      <c r="N20" s="105"/>
      <c r="O20" s="105"/>
      <c r="P20" s="105"/>
      <c r="Q20" s="105"/>
      <c r="R20" s="105"/>
      <c r="S20" s="105"/>
      <c r="T20" s="105"/>
      <c r="U20" s="105"/>
      <c r="V20" s="105"/>
      <c r="W20" s="105"/>
      <c r="X20" s="160"/>
      <c r="Y20" s="271"/>
    </row>
    <row r="21" spans="2:25">
      <c r="B21" s="256" t="s">
        <v>1210</v>
      </c>
      <c r="C21" s="156" t="s">
        <v>1065</v>
      </c>
      <c r="D21" s="157">
        <v>0.04</v>
      </c>
      <c r="E21" s="224">
        <f t="shared" si="0"/>
        <v>0</v>
      </c>
      <c r="F21" s="137">
        <v>43449</v>
      </c>
      <c r="G21" s="138">
        <v>43465</v>
      </c>
      <c r="H21" s="138"/>
      <c r="I21" s="158" t="s">
        <v>868</v>
      </c>
      <c r="J21" s="155" t="s">
        <v>1209</v>
      </c>
      <c r="K21" s="155"/>
      <c r="L21" s="159"/>
      <c r="M21" s="105"/>
      <c r="N21" s="105"/>
      <c r="O21" s="105"/>
      <c r="P21" s="105"/>
      <c r="Q21" s="105"/>
      <c r="R21" s="105"/>
      <c r="S21" s="105"/>
      <c r="T21" s="105"/>
      <c r="U21" s="105"/>
      <c r="V21" s="105"/>
      <c r="W21" s="105"/>
      <c r="X21" s="160"/>
      <c r="Y21" s="271"/>
    </row>
    <row r="22" spans="2:25" ht="45">
      <c r="B22" s="255" t="s">
        <v>25</v>
      </c>
      <c r="C22" s="233" t="s">
        <v>1511</v>
      </c>
      <c r="D22" s="234">
        <f>SUM(D23:D28)</f>
        <v>0.15</v>
      </c>
      <c r="E22" s="234">
        <f>SUM(E23:E28)</f>
        <v>0</v>
      </c>
      <c r="F22" s="123"/>
      <c r="G22" s="120"/>
      <c r="H22" s="120"/>
      <c r="I22" s="122" t="s">
        <v>1512</v>
      </c>
      <c r="J22" s="121"/>
      <c r="K22" s="121"/>
      <c r="L22" s="238"/>
      <c r="M22" s="239"/>
      <c r="N22" s="239"/>
      <c r="O22" s="239"/>
      <c r="P22" s="239"/>
      <c r="Q22" s="239"/>
      <c r="R22" s="239"/>
      <c r="S22" s="239"/>
      <c r="T22" s="239"/>
      <c r="U22" s="239"/>
      <c r="V22" s="239"/>
      <c r="W22" s="239"/>
      <c r="X22" s="239"/>
      <c r="Y22" s="271"/>
    </row>
    <row r="23" spans="2:25">
      <c r="B23" s="256" t="s">
        <v>9</v>
      </c>
      <c r="C23" s="156" t="s">
        <v>1211</v>
      </c>
      <c r="D23" s="157">
        <v>0.02</v>
      </c>
      <c r="E23" s="224">
        <f t="shared" si="0"/>
        <v>0</v>
      </c>
      <c r="F23" s="137">
        <v>43129</v>
      </c>
      <c r="G23" s="138">
        <v>43179</v>
      </c>
      <c r="H23" s="138"/>
      <c r="I23" s="158" t="s">
        <v>1198</v>
      </c>
      <c r="J23" s="155" t="s">
        <v>1199</v>
      </c>
      <c r="K23" s="155"/>
      <c r="L23" s="159"/>
      <c r="M23" s="160"/>
      <c r="N23" s="160"/>
      <c r="O23" s="160"/>
      <c r="P23" s="105"/>
      <c r="Q23" s="105"/>
      <c r="R23" s="105"/>
      <c r="S23" s="105"/>
      <c r="T23" s="105"/>
      <c r="U23" s="105"/>
      <c r="V23" s="105"/>
      <c r="W23" s="105"/>
      <c r="X23" s="105"/>
      <c r="Y23" s="272"/>
    </row>
    <row r="24" spans="2:25">
      <c r="B24" s="256" t="s">
        <v>10</v>
      </c>
      <c r="C24" s="156" t="s">
        <v>1212</v>
      </c>
      <c r="D24" s="157">
        <v>0.03</v>
      </c>
      <c r="E24" s="224">
        <f t="shared" si="0"/>
        <v>0</v>
      </c>
      <c r="F24" s="137">
        <v>43191</v>
      </c>
      <c r="G24" s="138">
        <v>43266</v>
      </c>
      <c r="H24" s="138"/>
      <c r="I24" s="158" t="s">
        <v>1201</v>
      </c>
      <c r="J24" s="155" t="s">
        <v>1204</v>
      </c>
      <c r="K24" s="155"/>
      <c r="L24" s="159"/>
      <c r="M24" s="105"/>
      <c r="N24" s="105"/>
      <c r="O24" s="105"/>
      <c r="P24" s="160"/>
      <c r="Q24" s="160"/>
      <c r="R24" s="160"/>
      <c r="S24" s="105"/>
      <c r="T24" s="105"/>
      <c r="U24" s="105"/>
      <c r="V24" s="105"/>
      <c r="W24" s="105"/>
      <c r="X24" s="105"/>
      <c r="Y24" s="272"/>
    </row>
    <row r="25" spans="2:25" ht="30">
      <c r="B25" s="256" t="s">
        <v>11</v>
      </c>
      <c r="C25" s="156" t="s">
        <v>1510</v>
      </c>
      <c r="D25" s="157">
        <v>0.01</v>
      </c>
      <c r="E25" s="224">
        <f t="shared" si="0"/>
        <v>0</v>
      </c>
      <c r="F25" s="137">
        <v>43191</v>
      </c>
      <c r="G25" s="138">
        <v>43327</v>
      </c>
      <c r="H25" s="138"/>
      <c r="I25" s="158" t="s">
        <v>1201</v>
      </c>
      <c r="J25" s="155" t="s">
        <v>1199</v>
      </c>
      <c r="K25" s="155"/>
      <c r="L25" s="159"/>
      <c r="M25" s="105"/>
      <c r="N25" s="105"/>
      <c r="O25" s="105"/>
      <c r="P25" s="160"/>
      <c r="Q25" s="160"/>
      <c r="R25" s="160"/>
      <c r="S25" s="160"/>
      <c r="T25" s="160"/>
      <c r="U25" s="105"/>
      <c r="V25" s="105"/>
      <c r="W25" s="105"/>
      <c r="X25" s="105"/>
      <c r="Y25" s="272"/>
    </row>
    <row r="26" spans="2:25">
      <c r="B26" s="256" t="s">
        <v>12</v>
      </c>
      <c r="C26" s="156" t="s">
        <v>1203</v>
      </c>
      <c r="D26" s="157">
        <v>0.03</v>
      </c>
      <c r="E26" s="224">
        <f t="shared" si="0"/>
        <v>0</v>
      </c>
      <c r="F26" s="137">
        <v>43327</v>
      </c>
      <c r="G26" s="138">
        <v>43403</v>
      </c>
      <c r="H26" s="138"/>
      <c r="I26" s="158" t="s">
        <v>1201</v>
      </c>
      <c r="J26" s="155" t="s">
        <v>1209</v>
      </c>
      <c r="K26" s="155"/>
      <c r="L26" s="159"/>
      <c r="M26" s="105"/>
      <c r="N26" s="105"/>
      <c r="O26" s="105"/>
      <c r="P26" s="105"/>
      <c r="Q26" s="105"/>
      <c r="R26" s="105"/>
      <c r="S26" s="105"/>
      <c r="T26" s="160"/>
      <c r="U26" s="160"/>
      <c r="V26" s="160"/>
      <c r="W26" s="105"/>
      <c r="X26" s="105"/>
      <c r="Y26" s="272"/>
    </row>
    <row r="27" spans="2:25">
      <c r="B27" s="256" t="s">
        <v>13</v>
      </c>
      <c r="C27" s="156" t="s">
        <v>1207</v>
      </c>
      <c r="D27" s="157">
        <v>0.03</v>
      </c>
      <c r="E27" s="224">
        <f t="shared" si="0"/>
        <v>0</v>
      </c>
      <c r="F27" s="137">
        <v>43405</v>
      </c>
      <c r="G27" s="138" t="s">
        <v>1213</v>
      </c>
      <c r="H27" s="138"/>
      <c r="I27" s="158" t="s">
        <v>1208</v>
      </c>
      <c r="J27" s="155" t="s">
        <v>1204</v>
      </c>
      <c r="K27" s="155"/>
      <c r="L27" s="159"/>
      <c r="M27" s="105"/>
      <c r="N27" s="105"/>
      <c r="O27" s="105"/>
      <c r="P27" s="105"/>
      <c r="Q27" s="105"/>
      <c r="R27" s="105"/>
      <c r="S27" s="105"/>
      <c r="T27" s="105"/>
      <c r="U27" s="105"/>
      <c r="V27" s="105"/>
      <c r="W27" s="160"/>
      <c r="X27" s="105"/>
      <c r="Y27" s="272"/>
    </row>
    <row r="28" spans="2:25">
      <c r="B28" s="256" t="s">
        <v>14</v>
      </c>
      <c r="C28" s="156" t="s">
        <v>1065</v>
      </c>
      <c r="D28" s="157">
        <v>0.03</v>
      </c>
      <c r="E28" s="224">
        <f t="shared" si="0"/>
        <v>0</v>
      </c>
      <c r="F28" s="137">
        <v>43435</v>
      </c>
      <c r="G28" s="138">
        <v>43465</v>
      </c>
      <c r="H28" s="138"/>
      <c r="I28" s="158" t="s">
        <v>868</v>
      </c>
      <c r="J28" s="155" t="s">
        <v>1204</v>
      </c>
      <c r="K28" s="155"/>
      <c r="L28" s="159"/>
      <c r="M28" s="105"/>
      <c r="N28" s="105"/>
      <c r="O28" s="105"/>
      <c r="P28" s="105"/>
      <c r="Q28" s="105"/>
      <c r="R28" s="105"/>
      <c r="S28" s="105"/>
      <c r="T28" s="105"/>
      <c r="U28" s="105"/>
      <c r="V28" s="105"/>
      <c r="W28" s="105"/>
      <c r="X28" s="160"/>
      <c r="Y28" s="272"/>
    </row>
    <row r="29" spans="2:25" ht="30">
      <c r="B29" s="255" t="s">
        <v>24</v>
      </c>
      <c r="C29" s="233" t="s">
        <v>1214</v>
      </c>
      <c r="D29" s="234">
        <f>SUM(D30:D36)</f>
        <v>0.2</v>
      </c>
      <c r="E29" s="234">
        <f>SUM(E30:E36)</f>
        <v>0</v>
      </c>
      <c r="F29" s="123"/>
      <c r="G29" s="120"/>
      <c r="H29" s="120"/>
      <c r="I29" s="122" t="s">
        <v>1513</v>
      </c>
      <c r="J29" s="121"/>
      <c r="K29" s="121"/>
      <c r="L29" s="238"/>
      <c r="M29" s="239"/>
      <c r="N29" s="239"/>
      <c r="O29" s="239"/>
      <c r="P29" s="239"/>
      <c r="Q29" s="239"/>
      <c r="R29" s="239"/>
      <c r="S29" s="239"/>
      <c r="T29" s="239"/>
      <c r="U29" s="239"/>
      <c r="V29" s="239"/>
      <c r="W29" s="239"/>
      <c r="X29" s="239"/>
      <c r="Y29" s="271"/>
    </row>
    <row r="30" spans="2:25">
      <c r="B30" s="256" t="s">
        <v>1067</v>
      </c>
      <c r="C30" s="156" t="s">
        <v>1215</v>
      </c>
      <c r="D30" s="157">
        <v>0.03</v>
      </c>
      <c r="E30" s="224">
        <f t="shared" si="0"/>
        <v>0</v>
      </c>
      <c r="F30" s="137">
        <v>43129</v>
      </c>
      <c r="G30" s="138">
        <v>43179</v>
      </c>
      <c r="H30" s="138"/>
      <c r="I30" s="158" t="s">
        <v>1198</v>
      </c>
      <c r="J30" s="155" t="s">
        <v>1204</v>
      </c>
      <c r="K30" s="155"/>
      <c r="L30" s="159"/>
      <c r="M30" s="160"/>
      <c r="N30" s="160"/>
      <c r="O30" s="160"/>
      <c r="P30" s="105"/>
      <c r="Q30" s="105"/>
      <c r="R30" s="105"/>
      <c r="S30" s="105"/>
      <c r="T30" s="105"/>
      <c r="U30" s="105"/>
      <c r="V30" s="105"/>
      <c r="W30" s="105"/>
      <c r="X30" s="105"/>
      <c r="Y30" s="272"/>
    </row>
    <row r="31" spans="2:25" ht="30">
      <c r="B31" s="256" t="s">
        <v>1069</v>
      </c>
      <c r="C31" s="156" t="s">
        <v>1200</v>
      </c>
      <c r="D31" s="157">
        <v>0.03</v>
      </c>
      <c r="E31" s="224">
        <f t="shared" si="0"/>
        <v>0</v>
      </c>
      <c r="F31" s="137">
        <v>43191</v>
      </c>
      <c r="G31" s="138">
        <v>43266</v>
      </c>
      <c r="H31" s="138"/>
      <c r="I31" s="158" t="s">
        <v>1201</v>
      </c>
      <c r="J31" s="158" t="s">
        <v>1216</v>
      </c>
      <c r="K31" s="155"/>
      <c r="L31" s="159"/>
      <c r="M31" s="105"/>
      <c r="N31" s="105"/>
      <c r="O31" s="105"/>
      <c r="P31" s="160"/>
      <c r="Q31" s="160"/>
      <c r="R31" s="160"/>
      <c r="S31" s="105"/>
      <c r="T31" s="105"/>
      <c r="U31" s="105"/>
      <c r="V31" s="105"/>
      <c r="W31" s="105"/>
      <c r="X31" s="105"/>
      <c r="Y31" s="272"/>
    </row>
    <row r="32" spans="2:25" ht="30">
      <c r="B32" s="256" t="s">
        <v>1217</v>
      </c>
      <c r="C32" s="156" t="s">
        <v>1510</v>
      </c>
      <c r="D32" s="157">
        <v>0.02</v>
      </c>
      <c r="E32" s="224">
        <f t="shared" si="0"/>
        <v>0</v>
      </c>
      <c r="F32" s="137">
        <v>43191</v>
      </c>
      <c r="G32" s="138">
        <v>43327</v>
      </c>
      <c r="H32" s="138"/>
      <c r="I32" s="158" t="s">
        <v>1201</v>
      </c>
      <c r="J32" s="155" t="s">
        <v>1199</v>
      </c>
      <c r="K32" s="155"/>
      <c r="L32" s="159"/>
      <c r="M32" s="105"/>
      <c r="N32" s="105"/>
      <c r="O32" s="105"/>
      <c r="P32" s="160"/>
      <c r="Q32" s="160"/>
      <c r="R32" s="160"/>
      <c r="S32" s="160"/>
      <c r="T32" s="160"/>
      <c r="U32" s="105"/>
      <c r="V32" s="105"/>
      <c r="W32" s="105"/>
      <c r="X32" s="105"/>
      <c r="Y32" s="272"/>
    </row>
    <row r="33" spans="2:25">
      <c r="B33" s="256" t="s">
        <v>1218</v>
      </c>
      <c r="C33" s="156" t="s">
        <v>1203</v>
      </c>
      <c r="D33" s="157">
        <v>0.03</v>
      </c>
      <c r="E33" s="224">
        <f t="shared" si="0"/>
        <v>0</v>
      </c>
      <c r="F33" s="137">
        <v>43327</v>
      </c>
      <c r="G33" s="138">
        <v>43403</v>
      </c>
      <c r="H33" s="138"/>
      <c r="I33" s="158" t="s">
        <v>1201</v>
      </c>
      <c r="J33" s="155" t="s">
        <v>1204</v>
      </c>
      <c r="K33" s="155"/>
      <c r="L33" s="159"/>
      <c r="M33" s="105"/>
      <c r="N33" s="105"/>
      <c r="O33" s="105"/>
      <c r="P33" s="105"/>
      <c r="Q33" s="105"/>
      <c r="R33" s="105"/>
      <c r="S33" s="105"/>
      <c r="T33" s="160"/>
      <c r="U33" s="160"/>
      <c r="V33" s="160"/>
      <c r="W33" s="105"/>
      <c r="X33" s="105"/>
      <c r="Y33" s="272"/>
    </row>
    <row r="34" spans="2:25">
      <c r="B34" s="256" t="s">
        <v>1219</v>
      </c>
      <c r="C34" s="156" t="s">
        <v>1205</v>
      </c>
      <c r="D34" s="157">
        <v>0.02</v>
      </c>
      <c r="E34" s="224">
        <f t="shared" si="0"/>
        <v>0</v>
      </c>
      <c r="F34" s="137">
        <v>43405</v>
      </c>
      <c r="G34" s="138">
        <v>43434</v>
      </c>
      <c r="H34" s="138"/>
      <c r="I34" s="158" t="s">
        <v>1201</v>
      </c>
      <c r="J34" s="155" t="s">
        <v>1204</v>
      </c>
      <c r="K34" s="155"/>
      <c r="L34" s="159"/>
      <c r="M34" s="105"/>
      <c r="N34" s="105"/>
      <c r="O34" s="105"/>
      <c r="P34" s="105"/>
      <c r="Q34" s="105"/>
      <c r="R34" s="105"/>
      <c r="S34" s="105"/>
      <c r="T34" s="105"/>
      <c r="U34" s="105"/>
      <c r="V34" s="105"/>
      <c r="W34" s="160"/>
      <c r="X34" s="105"/>
      <c r="Y34" s="272"/>
    </row>
    <row r="35" spans="2:25">
      <c r="B35" s="256" t="s">
        <v>1220</v>
      </c>
      <c r="C35" s="156" t="s">
        <v>1207</v>
      </c>
      <c r="D35" s="157">
        <v>0.03</v>
      </c>
      <c r="E35" s="224">
        <f t="shared" si="0"/>
        <v>0</v>
      </c>
      <c r="F35" s="137">
        <v>43435</v>
      </c>
      <c r="G35" s="138">
        <v>43449</v>
      </c>
      <c r="H35" s="138"/>
      <c r="I35" s="158" t="s">
        <v>1208</v>
      </c>
      <c r="J35" s="158" t="s">
        <v>1209</v>
      </c>
      <c r="K35" s="155"/>
      <c r="L35" s="159"/>
      <c r="M35" s="105"/>
      <c r="N35" s="105"/>
      <c r="O35" s="105"/>
      <c r="P35" s="105"/>
      <c r="Q35" s="105"/>
      <c r="R35" s="105"/>
      <c r="S35" s="105"/>
      <c r="T35" s="105"/>
      <c r="U35" s="105"/>
      <c r="V35" s="105"/>
      <c r="W35" s="105"/>
      <c r="X35" s="160"/>
      <c r="Y35" s="272"/>
    </row>
    <row r="36" spans="2:25">
      <c r="B36" s="256" t="s">
        <v>1221</v>
      </c>
      <c r="C36" s="156" t="s">
        <v>1065</v>
      </c>
      <c r="D36" s="157">
        <v>0.04</v>
      </c>
      <c r="E36" s="224">
        <f t="shared" si="0"/>
        <v>0</v>
      </c>
      <c r="F36" s="137">
        <v>43449</v>
      </c>
      <c r="G36" s="138">
        <v>43465</v>
      </c>
      <c r="H36" s="138"/>
      <c r="I36" s="158" t="s">
        <v>868</v>
      </c>
      <c r="J36" s="155" t="s">
        <v>1199</v>
      </c>
      <c r="K36" s="155"/>
      <c r="L36" s="159"/>
      <c r="M36" s="105"/>
      <c r="N36" s="105"/>
      <c r="O36" s="105"/>
      <c r="P36" s="105"/>
      <c r="Q36" s="105"/>
      <c r="R36" s="105"/>
      <c r="S36" s="105"/>
      <c r="T36" s="105"/>
      <c r="U36" s="105"/>
      <c r="V36" s="105"/>
      <c r="W36" s="105"/>
      <c r="X36" s="160"/>
      <c r="Y36" s="272"/>
    </row>
    <row r="37" spans="2:25" ht="45">
      <c r="B37" s="255" t="s">
        <v>23</v>
      </c>
      <c r="C37" s="233" t="s">
        <v>1514</v>
      </c>
      <c r="D37" s="234">
        <f>SUM(D38:D43)</f>
        <v>0.15</v>
      </c>
      <c r="E37" s="234">
        <f>SUM(E38:E43)</f>
        <v>0</v>
      </c>
      <c r="F37" s="123"/>
      <c r="G37" s="120"/>
      <c r="H37" s="120"/>
      <c r="I37" s="122" t="s">
        <v>1515</v>
      </c>
      <c r="J37" s="121"/>
      <c r="K37" s="121"/>
      <c r="L37" s="238"/>
      <c r="M37" s="239"/>
      <c r="N37" s="239"/>
      <c r="O37" s="239"/>
      <c r="P37" s="239"/>
      <c r="Q37" s="239"/>
      <c r="R37" s="239"/>
      <c r="S37" s="239"/>
      <c r="T37" s="239"/>
      <c r="U37" s="239"/>
      <c r="V37" s="239"/>
      <c r="W37" s="239"/>
      <c r="X37" s="239"/>
      <c r="Y37" s="271"/>
    </row>
    <row r="38" spans="2:25">
      <c r="B38" s="256" t="s">
        <v>1222</v>
      </c>
      <c r="C38" s="156" t="s">
        <v>1211</v>
      </c>
      <c r="D38" s="157">
        <v>0.02</v>
      </c>
      <c r="E38" s="224">
        <f t="shared" si="0"/>
        <v>0</v>
      </c>
      <c r="F38" s="137">
        <v>43129</v>
      </c>
      <c r="G38" s="138">
        <v>43179</v>
      </c>
      <c r="H38" s="138"/>
      <c r="I38" s="158" t="s">
        <v>1198</v>
      </c>
      <c r="J38" s="155" t="s">
        <v>1204</v>
      </c>
      <c r="K38" s="155"/>
      <c r="L38" s="159"/>
      <c r="M38" s="160"/>
      <c r="N38" s="160"/>
      <c r="O38" s="160"/>
      <c r="P38" s="105"/>
      <c r="Q38" s="105"/>
      <c r="R38" s="105"/>
      <c r="S38" s="105"/>
      <c r="T38" s="105"/>
      <c r="U38" s="105"/>
      <c r="V38" s="105"/>
      <c r="W38" s="105"/>
      <c r="X38" s="105"/>
      <c r="Y38" s="272"/>
    </row>
    <row r="39" spans="2:25" ht="30">
      <c r="B39" s="256" t="s">
        <v>1223</v>
      </c>
      <c r="C39" s="156" t="s">
        <v>1212</v>
      </c>
      <c r="D39" s="157">
        <v>0.03</v>
      </c>
      <c r="E39" s="224">
        <f t="shared" si="0"/>
        <v>0</v>
      </c>
      <c r="F39" s="137">
        <v>43191</v>
      </c>
      <c r="G39" s="138">
        <v>43266</v>
      </c>
      <c r="H39" s="138"/>
      <c r="I39" s="158" t="s">
        <v>1201</v>
      </c>
      <c r="J39" s="158" t="s">
        <v>1216</v>
      </c>
      <c r="K39" s="155"/>
      <c r="L39" s="159"/>
      <c r="M39" s="105"/>
      <c r="N39" s="105"/>
      <c r="O39" s="105"/>
      <c r="P39" s="160"/>
      <c r="Q39" s="160"/>
      <c r="R39" s="160"/>
      <c r="S39" s="105"/>
      <c r="T39" s="105"/>
      <c r="U39" s="105"/>
      <c r="V39" s="105"/>
      <c r="W39" s="105"/>
      <c r="X39" s="105"/>
      <c r="Y39" s="272"/>
    </row>
    <row r="40" spans="2:25" ht="30">
      <c r="B40" s="256" t="s">
        <v>1224</v>
      </c>
      <c r="C40" s="156" t="s">
        <v>1510</v>
      </c>
      <c r="D40" s="157">
        <v>0.01</v>
      </c>
      <c r="E40" s="224">
        <f t="shared" si="0"/>
        <v>0</v>
      </c>
      <c r="F40" s="137">
        <v>43191</v>
      </c>
      <c r="G40" s="138">
        <v>43327</v>
      </c>
      <c r="H40" s="138"/>
      <c r="I40" s="158" t="s">
        <v>1201</v>
      </c>
      <c r="J40" s="155" t="s">
        <v>1199</v>
      </c>
      <c r="K40" s="155"/>
      <c r="L40" s="159"/>
      <c r="M40" s="105"/>
      <c r="N40" s="105"/>
      <c r="O40" s="105"/>
      <c r="P40" s="160"/>
      <c r="Q40" s="160"/>
      <c r="R40" s="160"/>
      <c r="S40" s="160"/>
      <c r="T40" s="160"/>
      <c r="U40" s="105"/>
      <c r="V40" s="105"/>
      <c r="W40" s="105"/>
      <c r="X40" s="105"/>
      <c r="Y40" s="272"/>
    </row>
    <row r="41" spans="2:25">
      <c r="B41" s="256" t="s">
        <v>1225</v>
      </c>
      <c r="C41" s="156" t="s">
        <v>1203</v>
      </c>
      <c r="D41" s="157">
        <v>0.03</v>
      </c>
      <c r="E41" s="224">
        <f t="shared" si="0"/>
        <v>0</v>
      </c>
      <c r="F41" s="137">
        <v>43327</v>
      </c>
      <c r="G41" s="138">
        <v>43403</v>
      </c>
      <c r="H41" s="138"/>
      <c r="I41" s="158" t="s">
        <v>1201</v>
      </c>
      <c r="J41" s="155" t="s">
        <v>1209</v>
      </c>
      <c r="K41" s="155"/>
      <c r="L41" s="159"/>
      <c r="M41" s="105"/>
      <c r="N41" s="105"/>
      <c r="O41" s="105"/>
      <c r="P41" s="105"/>
      <c r="Q41" s="105"/>
      <c r="R41" s="105"/>
      <c r="S41" s="105"/>
      <c r="T41" s="160"/>
      <c r="U41" s="160"/>
      <c r="V41" s="160"/>
      <c r="W41" s="105"/>
      <c r="X41" s="105"/>
      <c r="Y41" s="272"/>
    </row>
    <row r="42" spans="2:25">
      <c r="B42" s="256" t="s">
        <v>1226</v>
      </c>
      <c r="C42" s="156" t="s">
        <v>1207</v>
      </c>
      <c r="D42" s="157">
        <v>0.03</v>
      </c>
      <c r="E42" s="224">
        <f t="shared" si="0"/>
        <v>0</v>
      </c>
      <c r="F42" s="137">
        <v>43405</v>
      </c>
      <c r="G42" s="138" t="s">
        <v>1213</v>
      </c>
      <c r="H42" s="138"/>
      <c r="I42" s="158" t="s">
        <v>1208</v>
      </c>
      <c r="J42" s="155" t="s">
        <v>1204</v>
      </c>
      <c r="K42" s="155"/>
      <c r="L42" s="159"/>
      <c r="M42" s="105"/>
      <c r="N42" s="105"/>
      <c r="O42" s="105"/>
      <c r="P42" s="105"/>
      <c r="Q42" s="105"/>
      <c r="R42" s="105"/>
      <c r="S42" s="105"/>
      <c r="T42" s="105"/>
      <c r="U42" s="105"/>
      <c r="V42" s="105"/>
      <c r="W42" s="160"/>
      <c r="X42" s="105"/>
      <c r="Y42" s="272"/>
    </row>
    <row r="43" spans="2:25">
      <c r="B43" s="256" t="s">
        <v>1227</v>
      </c>
      <c r="C43" s="156" t="s">
        <v>1065</v>
      </c>
      <c r="D43" s="157">
        <v>0.03</v>
      </c>
      <c r="E43" s="224">
        <f t="shared" si="0"/>
        <v>0</v>
      </c>
      <c r="F43" s="137">
        <v>43435</v>
      </c>
      <c r="G43" s="138">
        <v>43465</v>
      </c>
      <c r="H43" s="138"/>
      <c r="I43" s="158" t="s">
        <v>868</v>
      </c>
      <c r="J43" s="155" t="s">
        <v>1209</v>
      </c>
      <c r="K43" s="155"/>
      <c r="L43" s="159"/>
      <c r="M43" s="105"/>
      <c r="N43" s="105"/>
      <c r="O43" s="105"/>
      <c r="P43" s="105"/>
      <c r="Q43" s="105"/>
      <c r="R43" s="105"/>
      <c r="S43" s="105"/>
      <c r="T43" s="105"/>
      <c r="U43" s="105"/>
      <c r="V43" s="105"/>
      <c r="W43" s="105"/>
      <c r="X43" s="160"/>
      <c r="Y43" s="272"/>
    </row>
    <row r="44" spans="2:25" ht="45">
      <c r="B44" s="255" t="s">
        <v>1072</v>
      </c>
      <c r="C44" s="233" t="s">
        <v>1727</v>
      </c>
      <c r="D44" s="234">
        <f>SUM(D45:D51)</f>
        <v>0.15</v>
      </c>
      <c r="E44" s="234">
        <f>SUM(E45:E51)</f>
        <v>0</v>
      </c>
      <c r="F44" s="123">
        <v>43129</v>
      </c>
      <c r="G44" s="120">
        <v>43179</v>
      </c>
      <c r="H44" s="120"/>
      <c r="I44" s="161" t="s">
        <v>1228</v>
      </c>
      <c r="J44" s="122"/>
      <c r="K44" s="121"/>
      <c r="L44" s="121"/>
      <c r="M44" s="239"/>
      <c r="N44" s="239"/>
      <c r="O44" s="239"/>
      <c r="P44" s="239"/>
      <c r="Q44" s="239"/>
      <c r="R44" s="239"/>
      <c r="S44" s="239"/>
      <c r="T44" s="239"/>
      <c r="U44" s="239"/>
      <c r="V44" s="239"/>
      <c r="W44" s="239"/>
      <c r="X44" s="239"/>
      <c r="Y44" s="273"/>
    </row>
    <row r="45" spans="2:25" ht="30">
      <c r="B45" s="256" t="s">
        <v>1229</v>
      </c>
      <c r="C45" s="156" t="s">
        <v>1197</v>
      </c>
      <c r="D45" s="157">
        <v>0.02</v>
      </c>
      <c r="E45" s="224">
        <f t="shared" si="0"/>
        <v>0</v>
      </c>
      <c r="F45" s="137">
        <v>43191</v>
      </c>
      <c r="G45" s="138">
        <v>43266</v>
      </c>
      <c r="H45" s="138"/>
      <c r="I45" s="158" t="s">
        <v>1198</v>
      </c>
      <c r="J45" s="158" t="s">
        <v>1230</v>
      </c>
      <c r="K45" s="155"/>
      <c r="L45" s="159"/>
      <c r="M45" s="160"/>
      <c r="N45" s="160"/>
      <c r="O45" s="160"/>
      <c r="P45" s="105"/>
      <c r="Q45" s="105"/>
      <c r="R45" s="105"/>
      <c r="S45" s="105"/>
      <c r="T45" s="105"/>
      <c r="U45" s="105"/>
      <c r="V45" s="105"/>
      <c r="W45" s="105"/>
      <c r="X45" s="105"/>
      <c r="Y45" s="272"/>
    </row>
    <row r="46" spans="2:25">
      <c r="B46" s="256" t="s">
        <v>1231</v>
      </c>
      <c r="C46" s="156" t="s">
        <v>1200</v>
      </c>
      <c r="D46" s="157">
        <v>0.03</v>
      </c>
      <c r="E46" s="224">
        <f t="shared" si="0"/>
        <v>0</v>
      </c>
      <c r="F46" s="137">
        <v>43191</v>
      </c>
      <c r="G46" s="138">
        <v>43327</v>
      </c>
      <c r="H46" s="138"/>
      <c r="I46" s="158" t="s">
        <v>1201</v>
      </c>
      <c r="J46" s="155" t="s">
        <v>1232</v>
      </c>
      <c r="K46" s="155"/>
      <c r="L46" s="159"/>
      <c r="M46" s="105"/>
      <c r="N46" s="105"/>
      <c r="O46" s="105"/>
      <c r="P46" s="160"/>
      <c r="Q46" s="160"/>
      <c r="R46" s="160"/>
      <c r="S46" s="105"/>
      <c r="T46" s="105"/>
      <c r="U46" s="105"/>
      <c r="V46" s="105"/>
      <c r="W46" s="105"/>
      <c r="X46" s="105"/>
      <c r="Y46" s="272"/>
    </row>
    <row r="47" spans="2:25" ht="30">
      <c r="B47" s="256" t="s">
        <v>1233</v>
      </c>
      <c r="C47" s="156" t="s">
        <v>1510</v>
      </c>
      <c r="D47" s="157">
        <v>0.02</v>
      </c>
      <c r="E47" s="224">
        <f t="shared" si="0"/>
        <v>0</v>
      </c>
      <c r="F47" s="137">
        <v>43327</v>
      </c>
      <c r="G47" s="138">
        <v>43403</v>
      </c>
      <c r="H47" s="138"/>
      <c r="I47" s="158" t="s">
        <v>1201</v>
      </c>
      <c r="J47" s="155" t="s">
        <v>1232</v>
      </c>
      <c r="K47" s="155"/>
      <c r="L47" s="159"/>
      <c r="M47" s="105"/>
      <c r="N47" s="105"/>
      <c r="O47" s="105"/>
      <c r="P47" s="160"/>
      <c r="Q47" s="160"/>
      <c r="R47" s="160"/>
      <c r="S47" s="160"/>
      <c r="T47" s="160"/>
      <c r="U47" s="105"/>
      <c r="V47" s="105"/>
      <c r="W47" s="105"/>
      <c r="X47" s="105"/>
      <c r="Y47" s="272"/>
    </row>
    <row r="48" spans="2:25" ht="30">
      <c r="B48" s="256" t="s">
        <v>1234</v>
      </c>
      <c r="C48" s="156" t="s">
        <v>1203</v>
      </c>
      <c r="D48" s="157">
        <v>0.02</v>
      </c>
      <c r="E48" s="224">
        <f t="shared" si="0"/>
        <v>0</v>
      </c>
      <c r="F48" s="137">
        <v>43405</v>
      </c>
      <c r="G48" s="138">
        <v>43434</v>
      </c>
      <c r="H48" s="138"/>
      <c r="I48" s="158" t="s">
        <v>1201</v>
      </c>
      <c r="J48" s="158" t="s">
        <v>1230</v>
      </c>
      <c r="K48" s="155"/>
      <c r="L48" s="159"/>
      <c r="M48" s="105"/>
      <c r="N48" s="105"/>
      <c r="O48" s="105"/>
      <c r="P48" s="105"/>
      <c r="Q48" s="105"/>
      <c r="R48" s="105"/>
      <c r="S48" s="105"/>
      <c r="T48" s="160"/>
      <c r="U48" s="160"/>
      <c r="V48" s="160"/>
      <c r="W48" s="105"/>
      <c r="X48" s="105"/>
      <c r="Y48" s="272"/>
    </row>
    <row r="49" spans="2:25">
      <c r="B49" s="256" t="s">
        <v>1235</v>
      </c>
      <c r="C49" s="156" t="s">
        <v>1205</v>
      </c>
      <c r="D49" s="157">
        <v>0.02</v>
      </c>
      <c r="E49" s="224">
        <f t="shared" si="0"/>
        <v>0</v>
      </c>
      <c r="F49" s="137">
        <v>43435</v>
      </c>
      <c r="G49" s="138">
        <v>43449</v>
      </c>
      <c r="H49" s="138"/>
      <c r="I49" s="158" t="s">
        <v>1201</v>
      </c>
      <c r="J49" s="155" t="s">
        <v>1232</v>
      </c>
      <c r="K49" s="155"/>
      <c r="L49" s="159"/>
      <c r="M49" s="105"/>
      <c r="N49" s="105"/>
      <c r="O49" s="105"/>
      <c r="P49" s="105"/>
      <c r="Q49" s="105"/>
      <c r="R49" s="105"/>
      <c r="S49" s="105"/>
      <c r="T49" s="105"/>
      <c r="U49" s="105"/>
      <c r="V49" s="105"/>
      <c r="W49" s="160"/>
      <c r="X49" s="105"/>
      <c r="Y49" s="272"/>
    </row>
    <row r="50" spans="2:25">
      <c r="B50" s="256" t="s">
        <v>1236</v>
      </c>
      <c r="C50" s="156" t="s">
        <v>1207</v>
      </c>
      <c r="D50" s="157">
        <v>0.02</v>
      </c>
      <c r="E50" s="224">
        <f t="shared" si="0"/>
        <v>0</v>
      </c>
      <c r="F50" s="137">
        <v>43449</v>
      </c>
      <c r="G50" s="138">
        <v>43465</v>
      </c>
      <c r="H50" s="138"/>
      <c r="I50" s="158" t="s">
        <v>1208</v>
      </c>
      <c r="J50" s="155" t="s">
        <v>1232</v>
      </c>
      <c r="K50" s="155"/>
      <c r="L50" s="159"/>
      <c r="M50" s="105"/>
      <c r="N50" s="105"/>
      <c r="O50" s="105"/>
      <c r="P50" s="105"/>
      <c r="Q50" s="105"/>
      <c r="R50" s="105"/>
      <c r="S50" s="105"/>
      <c r="T50" s="105"/>
      <c r="U50" s="105"/>
      <c r="V50" s="105"/>
      <c r="W50" s="105"/>
      <c r="X50" s="160"/>
      <c r="Y50" s="272"/>
    </row>
    <row r="51" spans="2:25">
      <c r="B51" s="256" t="s">
        <v>1237</v>
      </c>
      <c r="C51" s="156" t="s">
        <v>1065</v>
      </c>
      <c r="D51" s="157">
        <v>0.02</v>
      </c>
      <c r="E51" s="224">
        <f t="shared" si="0"/>
        <v>0</v>
      </c>
      <c r="F51" s="137">
        <v>43449</v>
      </c>
      <c r="G51" s="138">
        <v>43465</v>
      </c>
      <c r="H51" s="138"/>
      <c r="I51" s="158" t="s">
        <v>868</v>
      </c>
      <c r="J51" s="155" t="s">
        <v>1232</v>
      </c>
      <c r="K51" s="155"/>
      <c r="L51" s="159"/>
      <c r="M51" s="105"/>
      <c r="N51" s="105"/>
      <c r="O51" s="105"/>
      <c r="P51" s="105"/>
      <c r="Q51" s="105"/>
      <c r="R51" s="105"/>
      <c r="S51" s="105"/>
      <c r="T51" s="105"/>
      <c r="U51" s="105"/>
      <c r="V51" s="105"/>
      <c r="W51" s="105"/>
      <c r="X51" s="160"/>
      <c r="Y51" s="272"/>
    </row>
    <row r="52" spans="2:25" ht="30">
      <c r="B52" s="255" t="s">
        <v>1077</v>
      </c>
      <c r="C52" s="233" t="s">
        <v>1238</v>
      </c>
      <c r="D52" s="234">
        <f>SUM(D53:D59)</f>
        <v>0.08</v>
      </c>
      <c r="E52" s="234">
        <f>SUM(E53:E59)</f>
        <v>0</v>
      </c>
      <c r="F52" s="123"/>
      <c r="G52" s="120"/>
      <c r="H52" s="120"/>
      <c r="I52" s="122" t="s">
        <v>1239</v>
      </c>
      <c r="J52" s="121"/>
      <c r="K52" s="121"/>
      <c r="L52" s="238"/>
      <c r="M52" s="239"/>
      <c r="N52" s="239"/>
      <c r="O52" s="239"/>
      <c r="P52" s="239"/>
      <c r="Q52" s="239"/>
      <c r="R52" s="239"/>
      <c r="S52" s="239"/>
      <c r="T52" s="239"/>
      <c r="U52" s="239"/>
      <c r="V52" s="239"/>
      <c r="W52" s="239"/>
      <c r="X52" s="239"/>
      <c r="Y52" s="271"/>
    </row>
    <row r="53" spans="2:25">
      <c r="B53" s="256" t="s">
        <v>1240</v>
      </c>
      <c r="C53" s="156" t="s">
        <v>1197</v>
      </c>
      <c r="D53" s="157">
        <v>0.01</v>
      </c>
      <c r="E53" s="224">
        <f t="shared" si="0"/>
        <v>0</v>
      </c>
      <c r="F53" s="137">
        <v>43129</v>
      </c>
      <c r="G53" s="138">
        <v>43179</v>
      </c>
      <c r="H53" s="138"/>
      <c r="I53" s="158" t="s">
        <v>1201</v>
      </c>
      <c r="J53" s="155" t="s">
        <v>1199</v>
      </c>
      <c r="K53" s="155"/>
      <c r="L53" s="159"/>
      <c r="M53" s="160"/>
      <c r="N53" s="160"/>
      <c r="O53" s="160"/>
      <c r="P53" s="105"/>
      <c r="Q53" s="105"/>
      <c r="R53" s="105"/>
      <c r="S53" s="105"/>
      <c r="T53" s="105"/>
      <c r="U53" s="105"/>
      <c r="V53" s="105"/>
      <c r="W53" s="105"/>
      <c r="X53" s="105"/>
      <c r="Y53" s="272"/>
    </row>
    <row r="54" spans="2:25" ht="30">
      <c r="B54" s="256" t="s">
        <v>1241</v>
      </c>
      <c r="C54" s="156" t="s">
        <v>1242</v>
      </c>
      <c r="D54" s="157">
        <v>0.01</v>
      </c>
      <c r="E54" s="224">
        <f t="shared" si="0"/>
        <v>0</v>
      </c>
      <c r="F54" s="137">
        <v>43191</v>
      </c>
      <c r="G54" s="138">
        <v>43266</v>
      </c>
      <c r="H54" s="138"/>
      <c r="I54" s="158" t="s">
        <v>1201</v>
      </c>
      <c r="J54" s="155" t="s">
        <v>1209</v>
      </c>
      <c r="K54" s="155"/>
      <c r="L54" s="159"/>
      <c r="M54" s="105"/>
      <c r="N54" s="105"/>
      <c r="O54" s="105"/>
      <c r="P54" s="160"/>
      <c r="Q54" s="160"/>
      <c r="R54" s="160"/>
      <c r="S54" s="105"/>
      <c r="T54" s="105"/>
      <c r="U54" s="105"/>
      <c r="V54" s="105"/>
      <c r="W54" s="105"/>
      <c r="X54" s="105"/>
      <c r="Y54" s="272"/>
    </row>
    <row r="55" spans="2:25" ht="30">
      <c r="B55" s="256" t="s">
        <v>1243</v>
      </c>
      <c r="C55" s="156" t="s">
        <v>1510</v>
      </c>
      <c r="D55" s="157">
        <v>0.01</v>
      </c>
      <c r="E55" s="224">
        <f t="shared" si="0"/>
        <v>0</v>
      </c>
      <c r="F55" s="137">
        <v>43191</v>
      </c>
      <c r="G55" s="138">
        <v>43327</v>
      </c>
      <c r="H55" s="138"/>
      <c r="I55" s="158" t="s">
        <v>1201</v>
      </c>
      <c r="J55" s="155" t="s">
        <v>1199</v>
      </c>
      <c r="K55" s="155"/>
      <c r="L55" s="159"/>
      <c r="M55" s="105"/>
      <c r="N55" s="105"/>
      <c r="O55" s="105"/>
      <c r="P55" s="160"/>
      <c r="Q55" s="160"/>
      <c r="R55" s="160"/>
      <c r="S55" s="160"/>
      <c r="T55" s="160"/>
      <c r="U55" s="105"/>
      <c r="V55" s="105"/>
      <c r="W55" s="105"/>
      <c r="X55" s="105"/>
      <c r="Y55" s="272"/>
    </row>
    <row r="56" spans="2:25">
      <c r="B56" s="256" t="s">
        <v>1244</v>
      </c>
      <c r="C56" s="156" t="s">
        <v>1203</v>
      </c>
      <c r="D56" s="157">
        <v>0.01</v>
      </c>
      <c r="E56" s="224">
        <f t="shared" si="0"/>
        <v>0</v>
      </c>
      <c r="F56" s="137">
        <v>43327</v>
      </c>
      <c r="G56" s="138">
        <v>43403</v>
      </c>
      <c r="H56" s="138"/>
      <c r="I56" s="158" t="s">
        <v>1201</v>
      </c>
      <c r="J56" s="155" t="s">
        <v>1204</v>
      </c>
      <c r="K56" s="155"/>
      <c r="L56" s="159"/>
      <c r="M56" s="105"/>
      <c r="N56" s="105"/>
      <c r="O56" s="105"/>
      <c r="P56" s="105"/>
      <c r="Q56" s="105"/>
      <c r="R56" s="105"/>
      <c r="S56" s="105"/>
      <c r="T56" s="160"/>
      <c r="U56" s="160"/>
      <c r="V56" s="160"/>
      <c r="W56" s="105"/>
      <c r="X56" s="105"/>
      <c r="Y56" s="272"/>
    </row>
    <row r="57" spans="2:25">
      <c r="B57" s="256" t="s">
        <v>1245</v>
      </c>
      <c r="C57" s="156" t="s">
        <v>1205</v>
      </c>
      <c r="D57" s="157">
        <v>0.01</v>
      </c>
      <c r="E57" s="224">
        <f t="shared" si="0"/>
        <v>0</v>
      </c>
      <c r="F57" s="137">
        <v>43405</v>
      </c>
      <c r="G57" s="138">
        <v>43434</v>
      </c>
      <c r="H57" s="138"/>
      <c r="I57" s="158" t="s">
        <v>1201</v>
      </c>
      <c r="J57" s="155" t="s">
        <v>1204</v>
      </c>
      <c r="K57" s="155"/>
      <c r="L57" s="159"/>
      <c r="M57" s="105"/>
      <c r="N57" s="105"/>
      <c r="O57" s="105"/>
      <c r="P57" s="105"/>
      <c r="Q57" s="105"/>
      <c r="R57" s="105"/>
      <c r="S57" s="105"/>
      <c r="T57" s="105"/>
      <c r="U57" s="105"/>
      <c r="V57" s="105"/>
      <c r="W57" s="160"/>
      <c r="X57" s="105"/>
      <c r="Y57" s="272"/>
    </row>
    <row r="58" spans="2:25">
      <c r="B58" s="256" t="s">
        <v>1246</v>
      </c>
      <c r="C58" s="156" t="s">
        <v>1207</v>
      </c>
      <c r="D58" s="157">
        <v>0.02</v>
      </c>
      <c r="E58" s="224">
        <f t="shared" si="0"/>
        <v>0</v>
      </c>
      <c r="F58" s="137">
        <v>43435</v>
      </c>
      <c r="G58" s="138">
        <v>43449</v>
      </c>
      <c r="H58" s="138"/>
      <c r="I58" s="158" t="s">
        <v>1208</v>
      </c>
      <c r="J58" s="155" t="s">
        <v>1209</v>
      </c>
      <c r="K58" s="155"/>
      <c r="L58" s="159"/>
      <c r="M58" s="105"/>
      <c r="N58" s="105"/>
      <c r="O58" s="105"/>
      <c r="P58" s="105"/>
      <c r="Q58" s="105"/>
      <c r="R58" s="105"/>
      <c r="S58" s="105"/>
      <c r="T58" s="105"/>
      <c r="U58" s="105"/>
      <c r="V58" s="105"/>
      <c r="W58" s="105"/>
      <c r="X58" s="160"/>
      <c r="Y58" s="272"/>
    </row>
    <row r="59" spans="2:25">
      <c r="B59" s="256" t="s">
        <v>1247</v>
      </c>
      <c r="C59" s="156" t="s">
        <v>1065</v>
      </c>
      <c r="D59" s="157">
        <v>0.01</v>
      </c>
      <c r="E59" s="224">
        <f t="shared" si="0"/>
        <v>0</v>
      </c>
      <c r="F59" s="137">
        <v>43449</v>
      </c>
      <c r="G59" s="138">
        <v>43465</v>
      </c>
      <c r="H59" s="138"/>
      <c r="I59" s="158" t="s">
        <v>868</v>
      </c>
      <c r="J59" s="155" t="s">
        <v>1209</v>
      </c>
      <c r="K59" s="155"/>
      <c r="L59" s="159"/>
      <c r="M59" s="105"/>
      <c r="N59" s="105"/>
      <c r="O59" s="105"/>
      <c r="P59" s="105"/>
      <c r="Q59" s="105"/>
      <c r="R59" s="105"/>
      <c r="S59" s="105"/>
      <c r="T59" s="105"/>
      <c r="U59" s="105"/>
      <c r="V59" s="105"/>
      <c r="W59" s="105"/>
      <c r="X59" s="160"/>
      <c r="Y59" s="272"/>
    </row>
    <row r="60" spans="2:25" ht="30">
      <c r="B60" s="255" t="s">
        <v>1171</v>
      </c>
      <c r="C60" s="233" t="s">
        <v>1248</v>
      </c>
      <c r="D60" s="234">
        <f>SUM(D61:D67)</f>
        <v>7.0000000000000007E-2</v>
      </c>
      <c r="E60" s="234">
        <f>SUM(E61:E67)</f>
        <v>0</v>
      </c>
      <c r="F60" s="123"/>
      <c r="G60" s="120"/>
      <c r="H60" s="120"/>
      <c r="I60" s="122" t="s">
        <v>1239</v>
      </c>
      <c r="J60" s="121"/>
      <c r="K60" s="121"/>
      <c r="L60" s="238"/>
      <c r="M60" s="239"/>
      <c r="N60" s="239"/>
      <c r="O60" s="239"/>
      <c r="P60" s="239"/>
      <c r="Q60" s="239"/>
      <c r="R60" s="239"/>
      <c r="S60" s="239"/>
      <c r="T60" s="239"/>
      <c r="U60" s="239"/>
      <c r="V60" s="239"/>
      <c r="W60" s="239"/>
      <c r="X60" s="239"/>
      <c r="Y60" s="271"/>
    </row>
    <row r="61" spans="2:25">
      <c r="B61" s="256" t="s">
        <v>1249</v>
      </c>
      <c r="C61" s="156" t="s">
        <v>1215</v>
      </c>
      <c r="D61" s="157">
        <v>0.01</v>
      </c>
      <c r="E61" s="224">
        <f t="shared" si="0"/>
        <v>0</v>
      </c>
      <c r="F61" s="137">
        <v>43129</v>
      </c>
      <c r="G61" s="138">
        <v>43179</v>
      </c>
      <c r="H61" s="138"/>
      <c r="I61" s="158" t="s">
        <v>1201</v>
      </c>
      <c r="J61" s="155" t="s">
        <v>1199</v>
      </c>
      <c r="K61" s="155"/>
      <c r="L61" s="159"/>
      <c r="M61" s="160"/>
      <c r="N61" s="160"/>
      <c r="O61" s="160"/>
      <c r="P61" s="105"/>
      <c r="Q61" s="105"/>
      <c r="R61" s="105"/>
      <c r="S61" s="105"/>
      <c r="T61" s="105"/>
      <c r="U61" s="105"/>
      <c r="V61" s="105"/>
      <c r="W61" s="105"/>
      <c r="X61" s="105"/>
      <c r="Y61" s="272"/>
    </row>
    <row r="62" spans="2:25" ht="30">
      <c r="B62" s="256" t="s">
        <v>1250</v>
      </c>
      <c r="C62" s="156" t="s">
        <v>1242</v>
      </c>
      <c r="D62" s="157">
        <v>0.01</v>
      </c>
      <c r="E62" s="224">
        <f t="shared" si="0"/>
        <v>0</v>
      </c>
      <c r="F62" s="137">
        <v>43191</v>
      </c>
      <c r="G62" s="138">
        <v>43266</v>
      </c>
      <c r="H62" s="138"/>
      <c r="I62" s="158" t="s">
        <v>1201</v>
      </c>
      <c r="J62" s="155" t="s">
        <v>1209</v>
      </c>
      <c r="K62" s="155"/>
      <c r="L62" s="159"/>
      <c r="M62" s="105"/>
      <c r="N62" s="105"/>
      <c r="O62" s="105"/>
      <c r="P62" s="160"/>
      <c r="Q62" s="160"/>
      <c r="R62" s="160"/>
      <c r="S62" s="105"/>
      <c r="T62" s="105"/>
      <c r="U62" s="105"/>
      <c r="V62" s="105"/>
      <c r="W62" s="105"/>
      <c r="X62" s="105"/>
      <c r="Y62" s="272"/>
    </row>
    <row r="63" spans="2:25" ht="30">
      <c r="B63" s="256" t="s">
        <v>1251</v>
      </c>
      <c r="C63" s="156" t="s">
        <v>1510</v>
      </c>
      <c r="D63" s="157">
        <v>0.01</v>
      </c>
      <c r="E63" s="224">
        <f t="shared" si="0"/>
        <v>0</v>
      </c>
      <c r="F63" s="137">
        <v>43191</v>
      </c>
      <c r="G63" s="138">
        <v>43327</v>
      </c>
      <c r="H63" s="138"/>
      <c r="I63" s="158" t="s">
        <v>1201</v>
      </c>
      <c r="J63" s="155" t="s">
        <v>1199</v>
      </c>
      <c r="K63" s="155"/>
      <c r="L63" s="159"/>
      <c r="M63" s="105"/>
      <c r="N63" s="105"/>
      <c r="O63" s="105"/>
      <c r="P63" s="160"/>
      <c r="Q63" s="160"/>
      <c r="R63" s="160"/>
      <c r="S63" s="160"/>
      <c r="T63" s="160"/>
      <c r="U63" s="105"/>
      <c r="V63" s="105"/>
      <c r="W63" s="105"/>
      <c r="X63" s="105"/>
      <c r="Y63" s="272"/>
    </row>
    <row r="64" spans="2:25">
      <c r="B64" s="256" t="s">
        <v>1252</v>
      </c>
      <c r="C64" s="156" t="s">
        <v>1203</v>
      </c>
      <c r="D64" s="157">
        <v>0.01</v>
      </c>
      <c r="E64" s="224">
        <f t="shared" si="0"/>
        <v>0</v>
      </c>
      <c r="F64" s="137">
        <v>43327</v>
      </c>
      <c r="G64" s="138">
        <v>43403</v>
      </c>
      <c r="H64" s="138"/>
      <c r="I64" s="158" t="s">
        <v>1201</v>
      </c>
      <c r="J64" s="155" t="s">
        <v>1204</v>
      </c>
      <c r="K64" s="155"/>
      <c r="L64" s="159"/>
      <c r="M64" s="105"/>
      <c r="N64" s="105"/>
      <c r="O64" s="105"/>
      <c r="P64" s="105"/>
      <c r="Q64" s="105"/>
      <c r="R64" s="105"/>
      <c r="S64" s="105"/>
      <c r="T64" s="160"/>
      <c r="U64" s="160"/>
      <c r="V64" s="160"/>
      <c r="W64" s="105"/>
      <c r="X64" s="105"/>
      <c r="Y64" s="272"/>
    </row>
    <row r="65" spans="2:25">
      <c r="B65" s="256" t="s">
        <v>1253</v>
      </c>
      <c r="C65" s="156" t="s">
        <v>1205</v>
      </c>
      <c r="D65" s="157">
        <v>0.01</v>
      </c>
      <c r="E65" s="224">
        <f t="shared" si="0"/>
        <v>0</v>
      </c>
      <c r="F65" s="137">
        <v>43405</v>
      </c>
      <c r="G65" s="138">
        <v>43434</v>
      </c>
      <c r="H65" s="138"/>
      <c r="I65" s="158" t="s">
        <v>1201</v>
      </c>
      <c r="J65" s="155" t="s">
        <v>1204</v>
      </c>
      <c r="K65" s="155"/>
      <c r="L65" s="159"/>
      <c r="M65" s="105"/>
      <c r="N65" s="105"/>
      <c r="O65" s="105"/>
      <c r="P65" s="105"/>
      <c r="Q65" s="105"/>
      <c r="R65" s="105"/>
      <c r="S65" s="105"/>
      <c r="T65" s="105"/>
      <c r="U65" s="105"/>
      <c r="V65" s="105"/>
      <c r="W65" s="160"/>
      <c r="X65" s="105"/>
      <c r="Y65" s="272"/>
    </row>
    <row r="66" spans="2:25">
      <c r="B66" s="256" t="s">
        <v>1254</v>
      </c>
      <c r="C66" s="156" t="s">
        <v>1207</v>
      </c>
      <c r="D66" s="157">
        <v>0.01</v>
      </c>
      <c r="E66" s="224">
        <f t="shared" si="0"/>
        <v>0</v>
      </c>
      <c r="F66" s="137">
        <v>43435</v>
      </c>
      <c r="G66" s="138">
        <v>43449</v>
      </c>
      <c r="H66" s="138"/>
      <c r="I66" s="158" t="s">
        <v>1208</v>
      </c>
      <c r="J66" s="155" t="s">
        <v>1209</v>
      </c>
      <c r="K66" s="155"/>
      <c r="L66" s="159"/>
      <c r="M66" s="105"/>
      <c r="N66" s="105"/>
      <c r="O66" s="105"/>
      <c r="P66" s="105"/>
      <c r="Q66" s="105"/>
      <c r="R66" s="105"/>
      <c r="S66" s="105"/>
      <c r="T66" s="105"/>
      <c r="U66" s="105"/>
      <c r="V66" s="105"/>
      <c r="W66" s="105"/>
      <c r="X66" s="160"/>
      <c r="Y66" s="272"/>
    </row>
    <row r="67" spans="2:25">
      <c r="B67" s="256" t="s">
        <v>1255</v>
      </c>
      <c r="C67" s="156" t="s">
        <v>1065</v>
      </c>
      <c r="D67" s="157">
        <v>0.01</v>
      </c>
      <c r="E67" s="224">
        <f t="shared" si="0"/>
        <v>0</v>
      </c>
      <c r="F67" s="137">
        <v>43449</v>
      </c>
      <c r="G67" s="138">
        <v>43465</v>
      </c>
      <c r="H67" s="138"/>
      <c r="I67" s="158" t="s">
        <v>868</v>
      </c>
      <c r="J67" s="155" t="s">
        <v>1209</v>
      </c>
      <c r="K67" s="155"/>
      <c r="L67" s="159"/>
      <c r="M67" s="105"/>
      <c r="N67" s="105"/>
      <c r="O67" s="105"/>
      <c r="P67" s="105"/>
      <c r="Q67" s="105"/>
      <c r="R67" s="105"/>
      <c r="S67" s="105"/>
      <c r="T67" s="105"/>
      <c r="U67" s="105"/>
      <c r="V67" s="105"/>
      <c r="W67" s="105"/>
      <c r="X67" s="160"/>
      <c r="Y67" s="272"/>
    </row>
    <row r="68" spans="2:25" s="9" customFormat="1">
      <c r="B68" s="257" t="s">
        <v>34</v>
      </c>
      <c r="C68" s="151" t="s">
        <v>1493</v>
      </c>
      <c r="D68" s="152">
        <f>D69+D74+D78+D82+D86+D90</f>
        <v>0.99999999999999989</v>
      </c>
      <c r="E68" s="152">
        <f>E69+E74+E78+E82+E86+E90</f>
        <v>0</v>
      </c>
      <c r="F68" s="153"/>
      <c r="G68" s="153"/>
      <c r="H68" s="153"/>
      <c r="I68" s="153"/>
      <c r="J68" s="153"/>
      <c r="K68" s="153"/>
      <c r="L68" s="153"/>
      <c r="M68" s="154"/>
      <c r="N68" s="154"/>
      <c r="O68" s="154"/>
      <c r="P68" s="154"/>
      <c r="Q68" s="154"/>
      <c r="R68" s="154"/>
      <c r="S68" s="154"/>
      <c r="T68" s="154"/>
      <c r="U68" s="154"/>
      <c r="V68" s="154"/>
      <c r="W68" s="154"/>
      <c r="X68" s="154"/>
      <c r="Y68" s="274"/>
    </row>
    <row r="69" spans="2:25" ht="45">
      <c r="B69" s="255" t="s">
        <v>22</v>
      </c>
      <c r="C69" s="233" t="s">
        <v>1053</v>
      </c>
      <c r="D69" s="234">
        <v>0.2</v>
      </c>
      <c r="E69" s="234">
        <f>SUM(E70:E73)</f>
        <v>0</v>
      </c>
      <c r="F69" s="123"/>
      <c r="G69" s="120"/>
      <c r="H69" s="120"/>
      <c r="I69" s="122" t="s">
        <v>1054</v>
      </c>
      <c r="J69" s="121"/>
      <c r="K69" s="121"/>
      <c r="L69" s="238"/>
      <c r="M69" s="239"/>
      <c r="N69" s="239"/>
      <c r="O69" s="239"/>
      <c r="P69" s="239"/>
      <c r="Q69" s="239"/>
      <c r="R69" s="239"/>
      <c r="S69" s="239"/>
      <c r="T69" s="239"/>
      <c r="U69" s="239"/>
      <c r="V69" s="239"/>
      <c r="W69" s="239"/>
      <c r="X69" s="239"/>
      <c r="Y69" s="271" t="s">
        <v>1886</v>
      </c>
    </row>
    <row r="70" spans="2:25">
      <c r="B70" s="258" t="s">
        <v>4</v>
      </c>
      <c r="C70" s="228" t="s">
        <v>1055</v>
      </c>
      <c r="D70" s="224">
        <v>0.05</v>
      </c>
      <c r="E70" s="224">
        <f t="shared" ref="E70:E95" si="1">(SUM(M70:X70)*D70)</f>
        <v>0</v>
      </c>
      <c r="F70" s="62">
        <v>43132</v>
      </c>
      <c r="G70" s="248">
        <v>43220</v>
      </c>
      <c r="H70" s="248"/>
      <c r="I70" s="249" t="s">
        <v>1056</v>
      </c>
      <c r="J70" s="249" t="s">
        <v>1057</v>
      </c>
      <c r="K70" s="250"/>
      <c r="L70" s="243"/>
      <c r="M70" s="225"/>
      <c r="N70" s="230"/>
      <c r="O70" s="230"/>
      <c r="P70" s="230"/>
      <c r="Q70" s="225"/>
      <c r="R70" s="225"/>
      <c r="S70" s="225"/>
      <c r="T70" s="225"/>
      <c r="U70" s="225"/>
      <c r="V70" s="225"/>
      <c r="W70" s="225"/>
      <c r="X70" s="225"/>
      <c r="Y70" s="275"/>
    </row>
    <row r="71" spans="2:25">
      <c r="B71" s="258" t="s">
        <v>5</v>
      </c>
      <c r="C71" s="228" t="s">
        <v>1058</v>
      </c>
      <c r="D71" s="224">
        <v>0.05</v>
      </c>
      <c r="E71" s="224">
        <f t="shared" si="1"/>
        <v>0</v>
      </c>
      <c r="F71" s="62">
        <v>43192</v>
      </c>
      <c r="G71" s="248">
        <v>43221</v>
      </c>
      <c r="H71" s="248"/>
      <c r="I71" s="249" t="s">
        <v>1059</v>
      </c>
      <c r="J71" s="249" t="s">
        <v>1057</v>
      </c>
      <c r="K71" s="250"/>
      <c r="L71" s="243"/>
      <c r="M71" s="225"/>
      <c r="N71" s="225"/>
      <c r="O71" s="225"/>
      <c r="P71" s="105"/>
      <c r="Q71" s="230"/>
      <c r="R71" s="225"/>
      <c r="S71" s="225"/>
      <c r="T71" s="225"/>
      <c r="U71" s="225"/>
      <c r="V71" s="225"/>
      <c r="W71" s="225"/>
      <c r="X71" s="225"/>
      <c r="Y71" s="275"/>
    </row>
    <row r="72" spans="2:25">
      <c r="B72" s="258" t="s">
        <v>6</v>
      </c>
      <c r="C72" s="228" t="s">
        <v>1060</v>
      </c>
      <c r="D72" s="224">
        <v>0.05</v>
      </c>
      <c r="E72" s="224">
        <f t="shared" si="1"/>
        <v>0</v>
      </c>
      <c r="F72" s="62">
        <v>43282</v>
      </c>
      <c r="G72" s="248">
        <v>43435</v>
      </c>
      <c r="H72" s="248"/>
      <c r="I72" s="249" t="s">
        <v>866</v>
      </c>
      <c r="J72" s="249" t="s">
        <v>1057</v>
      </c>
      <c r="K72" s="250"/>
      <c r="L72" s="243"/>
      <c r="M72" s="225"/>
      <c r="N72" s="225"/>
      <c r="O72" s="225"/>
      <c r="P72" s="225"/>
      <c r="Q72" s="225"/>
      <c r="R72" s="225"/>
      <c r="S72" s="230"/>
      <c r="T72" s="230"/>
      <c r="U72" s="230"/>
      <c r="V72" s="230"/>
      <c r="W72" s="230"/>
      <c r="X72" s="230"/>
      <c r="Y72" s="275"/>
    </row>
    <row r="73" spans="2:25">
      <c r="B73" s="258" t="s">
        <v>8</v>
      </c>
      <c r="C73" s="228" t="s">
        <v>1061</v>
      </c>
      <c r="D73" s="224">
        <v>0.05</v>
      </c>
      <c r="E73" s="224">
        <f t="shared" si="1"/>
        <v>0</v>
      </c>
      <c r="F73" s="248">
        <v>43436</v>
      </c>
      <c r="G73" s="248">
        <v>43454</v>
      </c>
      <c r="H73" s="248"/>
      <c r="I73" s="249" t="s">
        <v>870</v>
      </c>
      <c r="J73" s="249" t="s">
        <v>1057</v>
      </c>
      <c r="K73" s="250"/>
      <c r="L73" s="243"/>
      <c r="M73" s="225"/>
      <c r="N73" s="225"/>
      <c r="O73" s="225"/>
      <c r="P73" s="225"/>
      <c r="Q73" s="225"/>
      <c r="R73" s="225"/>
      <c r="S73" s="225"/>
      <c r="T73" s="225"/>
      <c r="U73" s="225"/>
      <c r="V73" s="225"/>
      <c r="W73" s="225"/>
      <c r="X73" s="230"/>
      <c r="Y73" s="275"/>
    </row>
    <row r="74" spans="2:25" ht="45">
      <c r="B74" s="255" t="s">
        <v>25</v>
      </c>
      <c r="C74" s="233" t="s">
        <v>1062</v>
      </c>
      <c r="D74" s="234">
        <v>0.1</v>
      </c>
      <c r="E74" s="234">
        <f>SUM(E75:E77)</f>
        <v>0</v>
      </c>
      <c r="F74" s="235"/>
      <c r="G74" s="120"/>
      <c r="H74" s="120"/>
      <c r="I74" s="121" t="s">
        <v>1516</v>
      </c>
      <c r="J74" s="121"/>
      <c r="K74" s="121"/>
      <c r="L74" s="238"/>
      <c r="M74" s="239"/>
      <c r="N74" s="239"/>
      <c r="O74" s="239"/>
      <c r="P74" s="239"/>
      <c r="Q74" s="239"/>
      <c r="R74" s="239"/>
      <c r="S74" s="239"/>
      <c r="T74" s="239"/>
      <c r="U74" s="239"/>
      <c r="V74" s="239"/>
      <c r="W74" s="239"/>
      <c r="X74" s="239"/>
      <c r="Y74" s="271" t="s">
        <v>1887</v>
      </c>
    </row>
    <row r="75" spans="2:25">
      <c r="B75" s="258" t="s">
        <v>9</v>
      </c>
      <c r="C75" s="228" t="s">
        <v>1063</v>
      </c>
      <c r="D75" s="224">
        <v>0.03</v>
      </c>
      <c r="E75" s="224">
        <f t="shared" si="1"/>
        <v>0</v>
      </c>
      <c r="F75" s="62">
        <v>43160</v>
      </c>
      <c r="G75" s="248">
        <v>43190</v>
      </c>
      <c r="H75" s="248"/>
      <c r="I75" s="249" t="s">
        <v>866</v>
      </c>
      <c r="J75" s="249" t="s">
        <v>1057</v>
      </c>
      <c r="K75" s="250"/>
      <c r="L75" s="243"/>
      <c r="M75" s="225"/>
      <c r="N75" s="225"/>
      <c r="O75" s="230"/>
      <c r="P75" s="225"/>
      <c r="Q75" s="225"/>
      <c r="R75" s="225"/>
      <c r="S75" s="225"/>
      <c r="T75" s="225"/>
      <c r="U75" s="225"/>
      <c r="V75" s="225"/>
      <c r="W75" s="225"/>
      <c r="X75" s="225"/>
      <c r="Y75" s="276"/>
    </row>
    <row r="76" spans="2:25">
      <c r="B76" s="258" t="s">
        <v>10</v>
      </c>
      <c r="C76" s="228" t="s">
        <v>1064</v>
      </c>
      <c r="D76" s="224">
        <v>0.03</v>
      </c>
      <c r="E76" s="224">
        <f t="shared" si="1"/>
        <v>0</v>
      </c>
      <c r="F76" s="62">
        <v>43191</v>
      </c>
      <c r="G76" s="248">
        <v>43405</v>
      </c>
      <c r="H76" s="248"/>
      <c r="I76" s="249" t="s">
        <v>866</v>
      </c>
      <c r="J76" s="249" t="s">
        <v>1057</v>
      </c>
      <c r="K76" s="250"/>
      <c r="L76" s="243"/>
      <c r="M76" s="225"/>
      <c r="N76" s="225"/>
      <c r="O76" s="225"/>
      <c r="P76" s="230"/>
      <c r="Q76" s="230"/>
      <c r="R76" s="230"/>
      <c r="S76" s="230"/>
      <c r="T76" s="230"/>
      <c r="U76" s="230"/>
      <c r="V76" s="230"/>
      <c r="W76" s="105"/>
      <c r="X76" s="225"/>
      <c r="Y76" s="276"/>
    </row>
    <row r="77" spans="2:25">
      <c r="B77" s="258" t="s">
        <v>11</v>
      </c>
      <c r="C77" s="228" t="s">
        <v>1065</v>
      </c>
      <c r="D77" s="224">
        <v>0.04</v>
      </c>
      <c r="E77" s="224">
        <f t="shared" si="1"/>
        <v>0</v>
      </c>
      <c r="F77" s="62">
        <v>43406</v>
      </c>
      <c r="G77" s="248">
        <v>43454</v>
      </c>
      <c r="H77" s="248"/>
      <c r="I77" s="249" t="s">
        <v>870</v>
      </c>
      <c r="J77" s="249" t="s">
        <v>1057</v>
      </c>
      <c r="K77" s="250"/>
      <c r="L77" s="243"/>
      <c r="M77" s="225"/>
      <c r="N77" s="225"/>
      <c r="O77" s="225"/>
      <c r="P77" s="225"/>
      <c r="Q77" s="225"/>
      <c r="R77" s="225"/>
      <c r="S77" s="225"/>
      <c r="T77" s="225"/>
      <c r="U77" s="225"/>
      <c r="V77" s="225"/>
      <c r="W77" s="230"/>
      <c r="X77" s="230"/>
      <c r="Y77" s="276"/>
    </row>
    <row r="78" spans="2:25" ht="30">
      <c r="B78" s="255" t="s">
        <v>24</v>
      </c>
      <c r="C78" s="233" t="s">
        <v>1066</v>
      </c>
      <c r="D78" s="234">
        <v>0.2</v>
      </c>
      <c r="E78" s="234">
        <f>SUM(E79:E81)</f>
        <v>0</v>
      </c>
      <c r="F78" s="235"/>
      <c r="G78" s="120"/>
      <c r="H78" s="120"/>
      <c r="I78" s="121" t="s">
        <v>1516</v>
      </c>
      <c r="J78" s="122"/>
      <c r="K78" s="121"/>
      <c r="L78" s="238"/>
      <c r="M78" s="239"/>
      <c r="N78" s="239"/>
      <c r="O78" s="239"/>
      <c r="P78" s="239"/>
      <c r="Q78" s="239"/>
      <c r="R78" s="239"/>
      <c r="S78" s="239"/>
      <c r="T78" s="239"/>
      <c r="U78" s="239"/>
      <c r="V78" s="239"/>
      <c r="W78" s="239"/>
      <c r="X78" s="239"/>
      <c r="Y78" s="277" t="s">
        <v>1886</v>
      </c>
    </row>
    <row r="79" spans="2:25">
      <c r="B79" s="258" t="s">
        <v>1067</v>
      </c>
      <c r="C79" s="228" t="s">
        <v>1068</v>
      </c>
      <c r="D79" s="224">
        <v>0.05</v>
      </c>
      <c r="E79" s="224">
        <f t="shared" si="1"/>
        <v>0</v>
      </c>
      <c r="F79" s="248">
        <v>42856</v>
      </c>
      <c r="G79" s="248">
        <v>43038</v>
      </c>
      <c r="H79" s="248"/>
      <c r="I79" s="250" t="s">
        <v>866</v>
      </c>
      <c r="J79" s="249" t="s">
        <v>1057</v>
      </c>
      <c r="K79" s="250"/>
      <c r="L79" s="243"/>
      <c r="M79" s="244"/>
      <c r="N79" s="244"/>
      <c r="O79" s="225"/>
      <c r="P79" s="225"/>
      <c r="Q79" s="230"/>
      <c r="R79" s="225"/>
      <c r="S79" s="225"/>
      <c r="T79" s="225"/>
      <c r="U79" s="244"/>
      <c r="V79" s="230"/>
      <c r="W79" s="225"/>
      <c r="X79" s="225"/>
      <c r="Y79" s="278"/>
    </row>
    <row r="80" spans="2:25">
      <c r="B80" s="258" t="s">
        <v>1069</v>
      </c>
      <c r="C80" s="228" t="s">
        <v>1070</v>
      </c>
      <c r="D80" s="224">
        <v>0.05</v>
      </c>
      <c r="E80" s="224">
        <f t="shared" si="1"/>
        <v>0</v>
      </c>
      <c r="F80" s="248">
        <v>42826</v>
      </c>
      <c r="G80" s="248">
        <v>43069</v>
      </c>
      <c r="H80" s="248"/>
      <c r="I80" s="250" t="s">
        <v>866</v>
      </c>
      <c r="J80" s="249" t="s">
        <v>1057</v>
      </c>
      <c r="K80" s="250"/>
      <c r="L80" s="243"/>
      <c r="M80" s="244"/>
      <c r="N80" s="244"/>
      <c r="O80" s="225"/>
      <c r="P80" s="225"/>
      <c r="Q80" s="230"/>
      <c r="R80" s="225"/>
      <c r="S80" s="225"/>
      <c r="T80" s="230"/>
      <c r="U80" s="225"/>
      <c r="V80" s="244"/>
      <c r="W80" s="244"/>
      <c r="X80" s="230"/>
      <c r="Y80" s="276"/>
    </row>
    <row r="81" spans="2:25">
      <c r="B81" s="258" t="s">
        <v>869</v>
      </c>
      <c r="C81" s="228" t="s">
        <v>1065</v>
      </c>
      <c r="D81" s="224">
        <v>0.1</v>
      </c>
      <c r="E81" s="224">
        <f t="shared" si="1"/>
        <v>0</v>
      </c>
      <c r="F81" s="248">
        <v>43435</v>
      </c>
      <c r="G81" s="248">
        <v>43454</v>
      </c>
      <c r="H81" s="248"/>
      <c r="I81" s="250" t="s">
        <v>870</v>
      </c>
      <c r="J81" s="249" t="s">
        <v>1057</v>
      </c>
      <c r="K81" s="250"/>
      <c r="L81" s="243"/>
      <c r="M81" s="244"/>
      <c r="N81" s="244"/>
      <c r="O81" s="225"/>
      <c r="P81" s="225"/>
      <c r="Q81" s="225"/>
      <c r="R81" s="225"/>
      <c r="S81" s="225"/>
      <c r="T81" s="225"/>
      <c r="U81" s="244"/>
      <c r="V81" s="244"/>
      <c r="W81" s="244"/>
      <c r="X81" s="230"/>
      <c r="Y81" s="276"/>
    </row>
    <row r="82" spans="2:25" ht="30">
      <c r="B82" s="255" t="s">
        <v>23</v>
      </c>
      <c r="C82" s="233" t="s">
        <v>1071</v>
      </c>
      <c r="D82" s="234">
        <v>0.2</v>
      </c>
      <c r="E82" s="234">
        <f>SUM(E83:E85)</f>
        <v>0</v>
      </c>
      <c r="F82" s="235"/>
      <c r="G82" s="120"/>
      <c r="H82" s="120"/>
      <c r="I82" s="121" t="s">
        <v>1516</v>
      </c>
      <c r="J82" s="122"/>
      <c r="K82" s="121"/>
      <c r="L82" s="238"/>
      <c r="M82" s="239"/>
      <c r="N82" s="239"/>
      <c r="O82" s="239"/>
      <c r="P82" s="239"/>
      <c r="Q82" s="239"/>
      <c r="R82" s="239"/>
      <c r="S82" s="239"/>
      <c r="T82" s="239"/>
      <c r="U82" s="239"/>
      <c r="V82" s="239"/>
      <c r="W82" s="239"/>
      <c r="X82" s="239"/>
      <c r="Y82" s="277" t="s">
        <v>1886</v>
      </c>
    </row>
    <row r="83" spans="2:25">
      <c r="B83" s="258" t="s">
        <v>18</v>
      </c>
      <c r="C83" s="228" t="s">
        <v>1068</v>
      </c>
      <c r="D83" s="224">
        <v>0.05</v>
      </c>
      <c r="E83" s="224">
        <f t="shared" si="1"/>
        <v>0</v>
      </c>
      <c r="F83" s="248">
        <v>42856</v>
      </c>
      <c r="G83" s="248">
        <v>43038</v>
      </c>
      <c r="H83" s="248"/>
      <c r="I83" s="250" t="s">
        <v>866</v>
      </c>
      <c r="J83" s="249" t="s">
        <v>1057</v>
      </c>
      <c r="K83" s="250"/>
      <c r="L83" s="243"/>
      <c r="M83" s="225"/>
      <c r="N83" s="225"/>
      <c r="O83" s="225"/>
      <c r="P83" s="225"/>
      <c r="Q83" s="230"/>
      <c r="R83" s="225"/>
      <c r="S83" s="225"/>
      <c r="T83" s="225"/>
      <c r="U83" s="244"/>
      <c r="V83" s="230"/>
      <c r="W83" s="225"/>
      <c r="X83" s="225"/>
      <c r="Y83" s="276"/>
    </row>
    <row r="84" spans="2:25">
      <c r="B84" s="258" t="s">
        <v>19</v>
      </c>
      <c r="C84" s="228" t="s">
        <v>1070</v>
      </c>
      <c r="D84" s="224">
        <v>0.05</v>
      </c>
      <c r="E84" s="224">
        <f t="shared" si="1"/>
        <v>0</v>
      </c>
      <c r="F84" s="248">
        <v>42826</v>
      </c>
      <c r="G84" s="248">
        <v>43069</v>
      </c>
      <c r="H84" s="248"/>
      <c r="I84" s="250" t="s">
        <v>866</v>
      </c>
      <c r="J84" s="249" t="s">
        <v>1057</v>
      </c>
      <c r="K84" s="250"/>
      <c r="L84" s="243"/>
      <c r="M84" s="225"/>
      <c r="N84" s="225"/>
      <c r="O84" s="225"/>
      <c r="P84" s="225"/>
      <c r="Q84" s="230"/>
      <c r="R84" s="225"/>
      <c r="S84" s="225"/>
      <c r="T84" s="230"/>
      <c r="U84" s="225"/>
      <c r="V84" s="244"/>
      <c r="W84" s="244"/>
      <c r="X84" s="230"/>
      <c r="Y84" s="276"/>
    </row>
    <row r="85" spans="2:25">
      <c r="B85" s="258" t="s">
        <v>20</v>
      </c>
      <c r="C85" s="228" t="s">
        <v>1065</v>
      </c>
      <c r="D85" s="224">
        <v>0.1</v>
      </c>
      <c r="E85" s="224">
        <f t="shared" si="1"/>
        <v>0</v>
      </c>
      <c r="F85" s="248">
        <v>43435</v>
      </c>
      <c r="G85" s="248">
        <v>43454</v>
      </c>
      <c r="H85" s="248"/>
      <c r="I85" s="250" t="s">
        <v>870</v>
      </c>
      <c r="J85" s="249" t="s">
        <v>1057</v>
      </c>
      <c r="K85" s="250"/>
      <c r="L85" s="243"/>
      <c r="M85" s="225"/>
      <c r="N85" s="225"/>
      <c r="O85" s="225"/>
      <c r="P85" s="225"/>
      <c r="Q85" s="225"/>
      <c r="R85" s="225"/>
      <c r="S85" s="225"/>
      <c r="T85" s="225"/>
      <c r="U85" s="244"/>
      <c r="V85" s="244"/>
      <c r="W85" s="244"/>
      <c r="X85" s="230"/>
      <c r="Y85" s="276"/>
    </row>
    <row r="86" spans="2:25" ht="30">
      <c r="B86" s="255" t="s">
        <v>1072</v>
      </c>
      <c r="C86" s="233" t="s">
        <v>1073</v>
      </c>
      <c r="D86" s="234">
        <v>0.2</v>
      </c>
      <c r="E86" s="234">
        <f>SUM(E87:E89)</f>
        <v>0</v>
      </c>
      <c r="F86" s="123"/>
      <c r="G86" s="120"/>
      <c r="H86" s="120"/>
      <c r="I86" s="121" t="s">
        <v>1516</v>
      </c>
      <c r="J86" s="122"/>
      <c r="K86" s="121"/>
      <c r="L86" s="238"/>
      <c r="M86" s="239"/>
      <c r="N86" s="239"/>
      <c r="O86" s="239"/>
      <c r="P86" s="239"/>
      <c r="Q86" s="239"/>
      <c r="R86" s="239"/>
      <c r="S86" s="239"/>
      <c r="T86" s="239"/>
      <c r="U86" s="239"/>
      <c r="V86" s="239"/>
      <c r="W86" s="239"/>
      <c r="X86" s="239"/>
      <c r="Y86" s="277" t="s">
        <v>1886</v>
      </c>
    </row>
    <row r="87" spans="2:25">
      <c r="B87" s="258" t="s">
        <v>1074</v>
      </c>
      <c r="C87" s="228" t="s">
        <v>1068</v>
      </c>
      <c r="D87" s="224">
        <v>0.05</v>
      </c>
      <c r="E87" s="224">
        <f>(SUM(M87:X87)*D87)</f>
        <v>0</v>
      </c>
      <c r="F87" s="248">
        <v>42856</v>
      </c>
      <c r="G87" s="248">
        <v>43038</v>
      </c>
      <c r="H87" s="248"/>
      <c r="I87" s="250" t="s">
        <v>866</v>
      </c>
      <c r="J87" s="249" t="s">
        <v>1057</v>
      </c>
      <c r="K87" s="250"/>
      <c r="L87" s="243"/>
      <c r="M87" s="225"/>
      <c r="N87" s="225"/>
      <c r="O87" s="225"/>
      <c r="P87" s="225"/>
      <c r="Q87" s="230"/>
      <c r="R87" s="225"/>
      <c r="S87" s="225"/>
      <c r="T87" s="225"/>
      <c r="U87" s="244"/>
      <c r="V87" s="230"/>
      <c r="W87" s="225"/>
      <c r="X87" s="225"/>
      <c r="Y87" s="275"/>
    </row>
    <row r="88" spans="2:25">
      <c r="B88" s="258" t="s">
        <v>1075</v>
      </c>
      <c r="C88" s="228" t="s">
        <v>1070</v>
      </c>
      <c r="D88" s="224">
        <v>0.05</v>
      </c>
      <c r="E88" s="224">
        <f t="shared" si="1"/>
        <v>0</v>
      </c>
      <c r="F88" s="248">
        <v>42826</v>
      </c>
      <c r="G88" s="248">
        <v>43069</v>
      </c>
      <c r="H88" s="248"/>
      <c r="I88" s="250" t="s">
        <v>866</v>
      </c>
      <c r="J88" s="249" t="s">
        <v>1057</v>
      </c>
      <c r="K88" s="250"/>
      <c r="L88" s="243"/>
      <c r="M88" s="225"/>
      <c r="N88" s="225"/>
      <c r="O88" s="225"/>
      <c r="P88" s="225"/>
      <c r="Q88" s="230"/>
      <c r="R88" s="225"/>
      <c r="S88" s="225"/>
      <c r="T88" s="230"/>
      <c r="U88" s="225"/>
      <c r="V88" s="244"/>
      <c r="W88" s="244"/>
      <c r="X88" s="230"/>
      <c r="Y88" s="275"/>
    </row>
    <row r="89" spans="2:25">
      <c r="B89" s="258" t="s">
        <v>1076</v>
      </c>
      <c r="C89" s="228" t="s">
        <v>1065</v>
      </c>
      <c r="D89" s="224">
        <v>0.1</v>
      </c>
      <c r="E89" s="224">
        <f t="shared" si="1"/>
        <v>0</v>
      </c>
      <c r="F89" s="248">
        <v>43435</v>
      </c>
      <c r="G89" s="248">
        <v>43454</v>
      </c>
      <c r="H89" s="248"/>
      <c r="I89" s="250" t="s">
        <v>870</v>
      </c>
      <c r="J89" s="249" t="s">
        <v>1057</v>
      </c>
      <c r="K89" s="250"/>
      <c r="L89" s="243"/>
      <c r="M89" s="225"/>
      <c r="N89" s="225"/>
      <c r="O89" s="225"/>
      <c r="P89" s="225"/>
      <c r="Q89" s="225"/>
      <c r="R89" s="225"/>
      <c r="S89" s="225"/>
      <c r="T89" s="225"/>
      <c r="U89" s="244"/>
      <c r="V89" s="244"/>
      <c r="W89" s="244"/>
      <c r="X89" s="230"/>
      <c r="Y89" s="275"/>
    </row>
    <row r="90" spans="2:25" ht="30">
      <c r="B90" s="255" t="s">
        <v>1077</v>
      </c>
      <c r="C90" s="233" t="s">
        <v>1517</v>
      </c>
      <c r="D90" s="234">
        <v>0.1</v>
      </c>
      <c r="E90" s="234">
        <f>SUM(E91:E95)</f>
        <v>0</v>
      </c>
      <c r="F90" s="235"/>
      <c r="G90" s="120"/>
      <c r="H90" s="120"/>
      <c r="I90" s="121" t="s">
        <v>1516</v>
      </c>
      <c r="J90" s="122"/>
      <c r="K90" s="121"/>
      <c r="L90" s="238"/>
      <c r="M90" s="239"/>
      <c r="N90" s="239"/>
      <c r="O90" s="239"/>
      <c r="P90" s="239"/>
      <c r="Q90" s="239"/>
      <c r="R90" s="239"/>
      <c r="S90" s="239"/>
      <c r="T90" s="239"/>
      <c r="U90" s="239"/>
      <c r="V90" s="239"/>
      <c r="W90" s="239"/>
      <c r="X90" s="239"/>
      <c r="Y90" s="277"/>
    </row>
    <row r="91" spans="2:25">
      <c r="B91" s="258" t="s">
        <v>1078</v>
      </c>
      <c r="C91" s="228" t="s">
        <v>1079</v>
      </c>
      <c r="D91" s="224">
        <v>0.02</v>
      </c>
      <c r="E91" s="224">
        <f t="shared" si="1"/>
        <v>0</v>
      </c>
      <c r="F91" s="62">
        <v>43101</v>
      </c>
      <c r="G91" s="248">
        <v>43159</v>
      </c>
      <c r="H91" s="248"/>
      <c r="I91" s="250" t="s">
        <v>1080</v>
      </c>
      <c r="J91" s="249" t="s">
        <v>1057</v>
      </c>
      <c r="K91" s="250"/>
      <c r="L91" s="243"/>
      <c r="M91" s="230"/>
      <c r="N91" s="230"/>
      <c r="O91" s="225"/>
      <c r="P91" s="225"/>
      <c r="Q91" s="225"/>
      <c r="R91" s="225"/>
      <c r="S91" s="225"/>
      <c r="T91" s="225"/>
      <c r="U91" s="225"/>
      <c r="V91" s="225"/>
      <c r="W91" s="225"/>
      <c r="X91" s="225"/>
      <c r="Y91" s="276"/>
    </row>
    <row r="92" spans="2:25">
      <c r="B92" s="258" t="s">
        <v>1081</v>
      </c>
      <c r="C92" s="228" t="s">
        <v>1082</v>
      </c>
      <c r="D92" s="224">
        <v>0.02</v>
      </c>
      <c r="E92" s="224">
        <f t="shared" si="1"/>
        <v>0</v>
      </c>
      <c r="F92" s="62">
        <v>43160</v>
      </c>
      <c r="G92" s="248">
        <v>43251</v>
      </c>
      <c r="H92" s="248"/>
      <c r="I92" s="250" t="s">
        <v>1083</v>
      </c>
      <c r="J92" s="249" t="s">
        <v>1057</v>
      </c>
      <c r="K92" s="250"/>
      <c r="L92" s="243"/>
      <c r="M92" s="225"/>
      <c r="N92" s="225"/>
      <c r="O92" s="230"/>
      <c r="P92" s="230"/>
      <c r="Q92" s="230"/>
      <c r="R92" s="225"/>
      <c r="S92" s="225"/>
      <c r="T92" s="225"/>
      <c r="U92" s="225"/>
      <c r="V92" s="225"/>
      <c r="W92" s="225"/>
      <c r="X92" s="225"/>
      <c r="Y92" s="276"/>
    </row>
    <row r="93" spans="2:25">
      <c r="B93" s="258" t="s">
        <v>1084</v>
      </c>
      <c r="C93" s="228" t="s">
        <v>1085</v>
      </c>
      <c r="D93" s="224">
        <v>0.02</v>
      </c>
      <c r="E93" s="224">
        <f t="shared" si="1"/>
        <v>0</v>
      </c>
      <c r="F93" s="62">
        <v>43252</v>
      </c>
      <c r="G93" s="248">
        <v>43344</v>
      </c>
      <c r="H93" s="248"/>
      <c r="I93" s="250" t="s">
        <v>1086</v>
      </c>
      <c r="J93" s="249" t="s">
        <v>1057</v>
      </c>
      <c r="K93" s="250"/>
      <c r="L93" s="243"/>
      <c r="M93" s="225"/>
      <c r="N93" s="225"/>
      <c r="O93" s="225"/>
      <c r="P93" s="225"/>
      <c r="Q93" s="225"/>
      <c r="R93" s="230"/>
      <c r="S93" s="230"/>
      <c r="T93" s="230"/>
      <c r="U93" s="225"/>
      <c r="V93" s="225"/>
      <c r="W93" s="225"/>
      <c r="X93" s="225"/>
      <c r="Y93" s="276"/>
    </row>
    <row r="94" spans="2:25">
      <c r="B94" s="258" t="s">
        <v>1087</v>
      </c>
      <c r="C94" s="228" t="s">
        <v>1063</v>
      </c>
      <c r="D94" s="224">
        <v>0.02</v>
      </c>
      <c r="E94" s="224">
        <f t="shared" si="1"/>
        <v>0</v>
      </c>
      <c r="F94" s="62">
        <v>43374</v>
      </c>
      <c r="G94" s="248">
        <v>43405</v>
      </c>
      <c r="H94" s="248"/>
      <c r="I94" s="250" t="s">
        <v>866</v>
      </c>
      <c r="J94" s="249" t="s">
        <v>1057</v>
      </c>
      <c r="K94" s="250"/>
      <c r="L94" s="243"/>
      <c r="M94" s="225"/>
      <c r="N94" s="225"/>
      <c r="O94" s="225"/>
      <c r="P94" s="225"/>
      <c r="Q94" s="225"/>
      <c r="R94" s="225"/>
      <c r="S94" s="225"/>
      <c r="T94" s="225"/>
      <c r="U94" s="225"/>
      <c r="V94" s="230"/>
      <c r="W94" s="230"/>
      <c r="X94" s="225"/>
      <c r="Y94" s="276"/>
    </row>
    <row r="95" spans="2:25">
      <c r="B95" s="258" t="s">
        <v>1088</v>
      </c>
      <c r="C95" s="228" t="s">
        <v>1089</v>
      </c>
      <c r="D95" s="224">
        <v>0.02</v>
      </c>
      <c r="E95" s="224">
        <f t="shared" si="1"/>
        <v>0</v>
      </c>
      <c r="F95" s="62">
        <v>43435</v>
      </c>
      <c r="G95" s="248">
        <v>43454</v>
      </c>
      <c r="H95" s="248"/>
      <c r="I95" s="250" t="s">
        <v>870</v>
      </c>
      <c r="J95" s="249" t="s">
        <v>1057</v>
      </c>
      <c r="K95" s="250"/>
      <c r="L95" s="243"/>
      <c r="M95" s="225"/>
      <c r="N95" s="225"/>
      <c r="O95" s="225"/>
      <c r="P95" s="225"/>
      <c r="Q95" s="225"/>
      <c r="R95" s="225"/>
      <c r="S95" s="225"/>
      <c r="T95" s="225"/>
      <c r="U95" s="225"/>
      <c r="V95" s="225"/>
      <c r="W95" s="225"/>
      <c r="X95" s="230"/>
      <c r="Y95" s="276"/>
    </row>
    <row r="96" spans="2:25" s="9" customFormat="1">
      <c r="B96" s="257" t="s">
        <v>34</v>
      </c>
      <c r="C96" s="151" t="s">
        <v>1052</v>
      </c>
      <c r="D96" s="152">
        <f>D97+D102+D107+D112+D117+D122</f>
        <v>1</v>
      </c>
      <c r="E96" s="152">
        <f>E97+E102+E107+E112+E117+E122</f>
        <v>0</v>
      </c>
      <c r="F96" s="153"/>
      <c r="G96" s="153"/>
      <c r="H96" s="153"/>
      <c r="I96" s="153"/>
      <c r="J96" s="153"/>
      <c r="K96" s="153"/>
      <c r="L96" s="153"/>
      <c r="M96" s="154"/>
      <c r="N96" s="154"/>
      <c r="O96" s="154"/>
      <c r="P96" s="154"/>
      <c r="Q96" s="154"/>
      <c r="R96" s="154"/>
      <c r="S96" s="154"/>
      <c r="T96" s="154"/>
      <c r="U96" s="154"/>
      <c r="V96" s="154"/>
      <c r="W96" s="154"/>
      <c r="X96" s="154"/>
      <c r="Y96" s="274"/>
    </row>
    <row r="97" spans="2:25" ht="30">
      <c r="B97" s="255" t="s">
        <v>22</v>
      </c>
      <c r="C97" s="233" t="s">
        <v>1090</v>
      </c>
      <c r="D97" s="234">
        <f>+SUM(D98:D101)</f>
        <v>0.16</v>
      </c>
      <c r="E97" s="234">
        <f>+SUM(E98:E101)</f>
        <v>0</v>
      </c>
      <c r="F97" s="123"/>
      <c r="G97" s="120"/>
      <c r="H97" s="120"/>
      <c r="I97" s="122" t="s">
        <v>1091</v>
      </c>
      <c r="J97" s="121" t="s">
        <v>1092</v>
      </c>
      <c r="K97" s="121"/>
      <c r="L97" s="238"/>
      <c r="M97" s="239"/>
      <c r="N97" s="239"/>
      <c r="O97" s="239"/>
      <c r="P97" s="239"/>
      <c r="Q97" s="239"/>
      <c r="R97" s="239"/>
      <c r="S97" s="239"/>
      <c r="T97" s="239"/>
      <c r="U97" s="239"/>
      <c r="V97" s="239"/>
      <c r="W97" s="239"/>
      <c r="X97" s="239"/>
      <c r="Y97" s="271"/>
    </row>
    <row r="98" spans="2:25" ht="30">
      <c r="B98" s="258" t="s">
        <v>4</v>
      </c>
      <c r="C98" s="228" t="s">
        <v>1093</v>
      </c>
      <c r="D98" s="224">
        <v>0.06</v>
      </c>
      <c r="E98" s="224">
        <f t="shared" ref="E98:E123" si="2">(SUM(M98:X98)*D98)</f>
        <v>0</v>
      </c>
      <c r="F98" s="62">
        <v>43101</v>
      </c>
      <c r="G98" s="248">
        <v>43465</v>
      </c>
      <c r="H98" s="248"/>
      <c r="I98" s="249" t="s">
        <v>866</v>
      </c>
      <c r="J98" s="249" t="s">
        <v>1094</v>
      </c>
      <c r="K98" s="250"/>
      <c r="L98" s="243"/>
      <c r="M98" s="225"/>
      <c r="N98" s="225"/>
      <c r="O98" s="230"/>
      <c r="P98" s="225"/>
      <c r="Q98" s="225"/>
      <c r="R98" s="230"/>
      <c r="S98" s="225"/>
      <c r="T98" s="225"/>
      <c r="U98" s="230"/>
      <c r="V98" s="225"/>
      <c r="W98" s="225"/>
      <c r="X98" s="225"/>
      <c r="Y98" s="275"/>
    </row>
    <row r="99" spans="2:25" ht="30">
      <c r="B99" s="258" t="s">
        <v>5</v>
      </c>
      <c r="C99" s="228" t="s">
        <v>1095</v>
      </c>
      <c r="D99" s="224">
        <v>0.02</v>
      </c>
      <c r="E99" s="224">
        <f t="shared" si="2"/>
        <v>0</v>
      </c>
      <c r="F99" s="62">
        <v>43101</v>
      </c>
      <c r="G99" s="248">
        <v>43465</v>
      </c>
      <c r="H99" s="248"/>
      <c r="I99" s="249" t="s">
        <v>866</v>
      </c>
      <c r="J99" s="249" t="s">
        <v>1094</v>
      </c>
      <c r="K99" s="250"/>
      <c r="L99" s="243"/>
      <c r="M99" s="225"/>
      <c r="N99" s="230"/>
      <c r="O99" s="225"/>
      <c r="P99" s="230"/>
      <c r="Q99" s="225"/>
      <c r="R99" s="230"/>
      <c r="S99" s="225"/>
      <c r="T99" s="230"/>
      <c r="U99" s="225"/>
      <c r="V99" s="230"/>
      <c r="W99" s="225"/>
      <c r="X99" s="230"/>
      <c r="Y99" s="275"/>
    </row>
    <row r="100" spans="2:25" ht="30">
      <c r="B100" s="258" t="s">
        <v>6</v>
      </c>
      <c r="C100" s="228" t="s">
        <v>1096</v>
      </c>
      <c r="D100" s="224">
        <v>0.05</v>
      </c>
      <c r="E100" s="224">
        <f t="shared" si="2"/>
        <v>0</v>
      </c>
      <c r="F100" s="62">
        <v>43101</v>
      </c>
      <c r="G100" s="248">
        <v>43465</v>
      </c>
      <c r="H100" s="248"/>
      <c r="I100" s="249" t="s">
        <v>866</v>
      </c>
      <c r="J100" s="249" t="s">
        <v>1094</v>
      </c>
      <c r="K100" s="250"/>
      <c r="L100" s="243"/>
      <c r="M100" s="225"/>
      <c r="N100" s="225"/>
      <c r="O100" s="225"/>
      <c r="P100" s="225"/>
      <c r="Q100" s="225"/>
      <c r="R100" s="225"/>
      <c r="S100" s="230"/>
      <c r="T100" s="230"/>
      <c r="U100" s="230"/>
      <c r="V100" s="230"/>
      <c r="W100" s="225"/>
      <c r="X100" s="225"/>
      <c r="Y100" s="275"/>
    </row>
    <row r="101" spans="2:25">
      <c r="B101" s="258" t="s">
        <v>7</v>
      </c>
      <c r="C101" s="228" t="s">
        <v>867</v>
      </c>
      <c r="D101" s="224">
        <v>0.03</v>
      </c>
      <c r="E101" s="224">
        <f t="shared" si="2"/>
        <v>0</v>
      </c>
      <c r="F101" s="248">
        <v>43435</v>
      </c>
      <c r="G101" s="248">
        <v>43465</v>
      </c>
      <c r="H101" s="248"/>
      <c r="I101" s="249" t="s">
        <v>870</v>
      </c>
      <c r="J101" s="249" t="s">
        <v>1092</v>
      </c>
      <c r="K101" s="250"/>
      <c r="L101" s="243"/>
      <c r="M101" s="225"/>
      <c r="N101" s="225"/>
      <c r="O101" s="225"/>
      <c r="P101" s="225"/>
      <c r="Q101" s="225"/>
      <c r="R101" s="225"/>
      <c r="S101" s="225"/>
      <c r="T101" s="225"/>
      <c r="U101" s="225"/>
      <c r="V101" s="225"/>
      <c r="W101" s="230"/>
      <c r="X101" s="230"/>
      <c r="Y101" s="275"/>
    </row>
    <row r="102" spans="2:25">
      <c r="B102" s="255" t="s">
        <v>25</v>
      </c>
      <c r="C102" s="233" t="s">
        <v>1097</v>
      </c>
      <c r="D102" s="234">
        <f>+SUM(D103:D106)</f>
        <v>0.16</v>
      </c>
      <c r="E102" s="234">
        <f>+SUM(E103:E106)</f>
        <v>0</v>
      </c>
      <c r="F102" s="235"/>
      <c r="G102" s="120"/>
      <c r="H102" s="120"/>
      <c r="I102" s="122" t="s">
        <v>1098</v>
      </c>
      <c r="J102" s="121" t="s">
        <v>1092</v>
      </c>
      <c r="K102" s="121"/>
      <c r="L102" s="238"/>
      <c r="M102" s="239"/>
      <c r="N102" s="239"/>
      <c r="O102" s="239"/>
      <c r="P102" s="239"/>
      <c r="Q102" s="239"/>
      <c r="R102" s="239"/>
      <c r="S102" s="239"/>
      <c r="T102" s="239"/>
      <c r="U102" s="239"/>
      <c r="V102" s="239"/>
      <c r="W102" s="239"/>
      <c r="X102" s="239"/>
      <c r="Y102" s="277"/>
    </row>
    <row r="103" spans="2:25">
      <c r="B103" s="258" t="s">
        <v>9</v>
      </c>
      <c r="C103" s="228" t="s">
        <v>1093</v>
      </c>
      <c r="D103" s="224">
        <v>0.06</v>
      </c>
      <c r="E103" s="224">
        <f t="shared" si="2"/>
        <v>0</v>
      </c>
      <c r="F103" s="62">
        <v>43101</v>
      </c>
      <c r="G103" s="248">
        <v>43465</v>
      </c>
      <c r="H103" s="248"/>
      <c r="I103" s="249" t="s">
        <v>866</v>
      </c>
      <c r="J103" s="249" t="s">
        <v>1099</v>
      </c>
      <c r="K103" s="250"/>
      <c r="L103" s="243"/>
      <c r="M103" s="230"/>
      <c r="N103" s="225"/>
      <c r="O103" s="230"/>
      <c r="P103" s="225"/>
      <c r="Q103" s="230"/>
      <c r="R103" s="225"/>
      <c r="S103" s="230"/>
      <c r="T103" s="225"/>
      <c r="U103" s="230"/>
      <c r="V103" s="225"/>
      <c r="W103" s="230"/>
      <c r="X103" s="225"/>
      <c r="Y103" s="276"/>
    </row>
    <row r="104" spans="2:25">
      <c r="B104" s="258" t="s">
        <v>10</v>
      </c>
      <c r="C104" s="228" t="s">
        <v>1100</v>
      </c>
      <c r="D104" s="224">
        <v>0.02</v>
      </c>
      <c r="E104" s="224">
        <f t="shared" si="2"/>
        <v>0</v>
      </c>
      <c r="F104" s="62">
        <v>43101</v>
      </c>
      <c r="G104" s="248">
        <v>43465</v>
      </c>
      <c r="H104" s="248"/>
      <c r="I104" s="249" t="s">
        <v>866</v>
      </c>
      <c r="J104" s="249" t="s">
        <v>1099</v>
      </c>
      <c r="K104" s="250"/>
      <c r="L104" s="243"/>
      <c r="M104" s="225"/>
      <c r="N104" s="230"/>
      <c r="O104" s="225"/>
      <c r="P104" s="230"/>
      <c r="Q104" s="225"/>
      <c r="R104" s="230"/>
      <c r="S104" s="225"/>
      <c r="T104" s="230"/>
      <c r="U104" s="225"/>
      <c r="V104" s="230"/>
      <c r="W104" s="225"/>
      <c r="X104" s="230"/>
      <c r="Y104" s="276"/>
    </row>
    <row r="105" spans="2:25">
      <c r="B105" s="258" t="s">
        <v>11</v>
      </c>
      <c r="C105" s="228" t="s">
        <v>1096</v>
      </c>
      <c r="D105" s="224">
        <v>0.05</v>
      </c>
      <c r="E105" s="224">
        <f t="shared" si="2"/>
        <v>0</v>
      </c>
      <c r="F105" s="62">
        <v>43101</v>
      </c>
      <c r="G105" s="248">
        <v>43465</v>
      </c>
      <c r="H105" s="248"/>
      <c r="I105" s="249" t="s">
        <v>866</v>
      </c>
      <c r="J105" s="249" t="s">
        <v>1099</v>
      </c>
      <c r="K105" s="250"/>
      <c r="L105" s="243"/>
      <c r="M105" s="225"/>
      <c r="N105" s="225"/>
      <c r="O105" s="225"/>
      <c r="P105" s="225"/>
      <c r="Q105" s="225"/>
      <c r="R105" s="225"/>
      <c r="S105" s="230"/>
      <c r="T105" s="230"/>
      <c r="U105" s="230"/>
      <c r="V105" s="230"/>
      <c r="W105" s="225"/>
      <c r="X105" s="225"/>
      <c r="Y105" s="276"/>
    </row>
    <row r="106" spans="2:25">
      <c r="B106" s="258" t="s">
        <v>12</v>
      </c>
      <c r="C106" s="228" t="s">
        <v>867</v>
      </c>
      <c r="D106" s="224">
        <v>0.03</v>
      </c>
      <c r="E106" s="224">
        <f t="shared" si="2"/>
        <v>0</v>
      </c>
      <c r="F106" s="248">
        <v>43435</v>
      </c>
      <c r="G106" s="248">
        <v>43465</v>
      </c>
      <c r="H106" s="248"/>
      <c r="I106" s="249" t="s">
        <v>870</v>
      </c>
      <c r="J106" s="249" t="s">
        <v>1092</v>
      </c>
      <c r="K106" s="250"/>
      <c r="L106" s="243"/>
      <c r="M106" s="225"/>
      <c r="N106" s="225"/>
      <c r="O106" s="225"/>
      <c r="P106" s="225"/>
      <c r="Q106" s="225"/>
      <c r="R106" s="225"/>
      <c r="S106" s="225"/>
      <c r="T106" s="225"/>
      <c r="U106" s="225"/>
      <c r="V106" s="225"/>
      <c r="W106" s="230"/>
      <c r="X106" s="230"/>
      <c r="Y106" s="276"/>
    </row>
    <row r="107" spans="2:25" ht="30">
      <c r="B107" s="255" t="s">
        <v>24</v>
      </c>
      <c r="C107" s="233" t="s">
        <v>1101</v>
      </c>
      <c r="D107" s="234">
        <f>+SUM(D108:D111)</f>
        <v>0.16</v>
      </c>
      <c r="E107" s="234">
        <f>+SUM(E108:E111)</f>
        <v>0</v>
      </c>
      <c r="F107" s="235"/>
      <c r="G107" s="120"/>
      <c r="H107" s="120"/>
      <c r="I107" s="122" t="s">
        <v>1091</v>
      </c>
      <c r="J107" s="121" t="s">
        <v>1092</v>
      </c>
      <c r="K107" s="121"/>
      <c r="L107" s="238"/>
      <c r="M107" s="239"/>
      <c r="N107" s="239"/>
      <c r="O107" s="239"/>
      <c r="P107" s="239"/>
      <c r="Q107" s="239"/>
      <c r="R107" s="239"/>
      <c r="S107" s="239"/>
      <c r="T107" s="239"/>
      <c r="U107" s="239"/>
      <c r="V107" s="239"/>
      <c r="W107" s="239"/>
      <c r="X107" s="239"/>
      <c r="Y107" s="279"/>
    </row>
    <row r="108" spans="2:25">
      <c r="B108" s="258" t="s">
        <v>16</v>
      </c>
      <c r="C108" s="228" t="s">
        <v>1093</v>
      </c>
      <c r="D108" s="224">
        <v>0.06</v>
      </c>
      <c r="E108" s="224">
        <f t="shared" si="2"/>
        <v>0</v>
      </c>
      <c r="F108" s="62">
        <v>43101</v>
      </c>
      <c r="G108" s="248">
        <v>43465</v>
      </c>
      <c r="H108" s="124"/>
      <c r="I108" s="125" t="s">
        <v>866</v>
      </c>
      <c r="J108" s="125" t="s">
        <v>1099</v>
      </c>
      <c r="K108" s="126"/>
      <c r="L108" s="106"/>
      <c r="M108" s="225"/>
      <c r="N108" s="230"/>
      <c r="O108" s="225"/>
      <c r="P108" s="230"/>
      <c r="Q108" s="225"/>
      <c r="R108" s="230"/>
      <c r="S108" s="225"/>
      <c r="T108" s="230"/>
      <c r="U108" s="225"/>
      <c r="V108" s="230"/>
      <c r="W108" s="230"/>
      <c r="X108" s="225"/>
      <c r="Y108" s="278"/>
    </row>
    <row r="109" spans="2:25">
      <c r="B109" s="258" t="s">
        <v>17</v>
      </c>
      <c r="C109" s="228" t="s">
        <v>1100</v>
      </c>
      <c r="D109" s="224">
        <v>0.02</v>
      </c>
      <c r="E109" s="224">
        <f t="shared" si="2"/>
        <v>0</v>
      </c>
      <c r="F109" s="62">
        <v>43101</v>
      </c>
      <c r="G109" s="248">
        <v>43465</v>
      </c>
      <c r="H109" s="124"/>
      <c r="I109" s="125" t="s">
        <v>866</v>
      </c>
      <c r="J109" s="125" t="s">
        <v>1099</v>
      </c>
      <c r="K109" s="126"/>
      <c r="L109" s="106"/>
      <c r="M109" s="225"/>
      <c r="N109" s="230"/>
      <c r="O109" s="225"/>
      <c r="P109" s="230"/>
      <c r="Q109" s="225"/>
      <c r="R109" s="230"/>
      <c r="S109" s="225"/>
      <c r="T109" s="230"/>
      <c r="U109" s="225"/>
      <c r="V109" s="230"/>
      <c r="W109" s="225"/>
      <c r="X109" s="230"/>
      <c r="Y109" s="278"/>
    </row>
    <row r="110" spans="2:25">
      <c r="B110" s="258" t="s">
        <v>869</v>
      </c>
      <c r="C110" s="228" t="s">
        <v>1096</v>
      </c>
      <c r="D110" s="224">
        <v>0.05</v>
      </c>
      <c r="E110" s="224">
        <f t="shared" si="2"/>
        <v>0</v>
      </c>
      <c r="F110" s="62">
        <v>43101</v>
      </c>
      <c r="G110" s="248">
        <v>43465</v>
      </c>
      <c r="H110" s="124"/>
      <c r="I110" s="125" t="s">
        <v>866</v>
      </c>
      <c r="J110" s="125" t="s">
        <v>1099</v>
      </c>
      <c r="K110" s="126"/>
      <c r="L110" s="106"/>
      <c r="M110" s="225"/>
      <c r="N110" s="225"/>
      <c r="O110" s="225"/>
      <c r="P110" s="225"/>
      <c r="Q110" s="225"/>
      <c r="R110" s="225"/>
      <c r="S110" s="230"/>
      <c r="T110" s="230"/>
      <c r="U110" s="230"/>
      <c r="V110" s="230"/>
      <c r="W110" s="225"/>
      <c r="X110" s="225"/>
      <c r="Y110" s="278"/>
    </row>
    <row r="111" spans="2:25">
      <c r="B111" s="258" t="s">
        <v>871</v>
      </c>
      <c r="C111" s="228" t="s">
        <v>867</v>
      </c>
      <c r="D111" s="224">
        <v>0.03</v>
      </c>
      <c r="E111" s="224">
        <f t="shared" si="2"/>
        <v>0</v>
      </c>
      <c r="F111" s="248">
        <v>43435</v>
      </c>
      <c r="G111" s="248">
        <v>43465</v>
      </c>
      <c r="H111" s="248"/>
      <c r="I111" s="249" t="s">
        <v>870</v>
      </c>
      <c r="J111" s="249" t="s">
        <v>1092</v>
      </c>
      <c r="K111" s="250"/>
      <c r="L111" s="243"/>
      <c r="M111" s="225"/>
      <c r="N111" s="225"/>
      <c r="O111" s="225"/>
      <c r="P111" s="225"/>
      <c r="Q111" s="225"/>
      <c r="R111" s="225"/>
      <c r="S111" s="225"/>
      <c r="T111" s="225"/>
      <c r="U111" s="225"/>
      <c r="V111" s="225"/>
      <c r="W111" s="230"/>
      <c r="X111" s="230"/>
      <c r="Y111" s="276"/>
    </row>
    <row r="112" spans="2:25" ht="45">
      <c r="B112" s="259" t="s">
        <v>23</v>
      </c>
      <c r="C112" s="162" t="s">
        <v>1102</v>
      </c>
      <c r="D112" s="234">
        <f>+SUM(D113:D116)</f>
        <v>0.16</v>
      </c>
      <c r="E112" s="234">
        <f>+SUM(E113:E116)</f>
        <v>0</v>
      </c>
      <c r="F112" s="235"/>
      <c r="G112" s="120"/>
      <c r="H112" s="120"/>
      <c r="I112" s="122" t="s">
        <v>1103</v>
      </c>
      <c r="J112" s="122" t="s">
        <v>1092</v>
      </c>
      <c r="K112" s="121"/>
      <c r="L112" s="238"/>
      <c r="M112" s="239"/>
      <c r="N112" s="239"/>
      <c r="O112" s="239"/>
      <c r="P112" s="239"/>
      <c r="Q112" s="239"/>
      <c r="R112" s="239"/>
      <c r="S112" s="239"/>
      <c r="T112" s="239"/>
      <c r="U112" s="239"/>
      <c r="V112" s="239"/>
      <c r="W112" s="239"/>
      <c r="X112" s="239"/>
      <c r="Y112" s="277"/>
    </row>
    <row r="113" spans="2:25">
      <c r="B113" s="258" t="s">
        <v>18</v>
      </c>
      <c r="C113" s="228" t="s">
        <v>1093</v>
      </c>
      <c r="D113" s="224">
        <v>0.06</v>
      </c>
      <c r="E113" s="224">
        <f t="shared" si="2"/>
        <v>0</v>
      </c>
      <c r="F113" s="62">
        <v>43101</v>
      </c>
      <c r="G113" s="248">
        <v>43465</v>
      </c>
      <c r="H113" s="248"/>
      <c r="I113" s="249" t="s">
        <v>866</v>
      </c>
      <c r="J113" s="249" t="s">
        <v>1104</v>
      </c>
      <c r="K113" s="250"/>
      <c r="L113" s="243"/>
      <c r="M113" s="230"/>
      <c r="N113" s="225"/>
      <c r="O113" s="225"/>
      <c r="P113" s="230"/>
      <c r="Q113" s="225"/>
      <c r="R113" s="230"/>
      <c r="S113" s="225"/>
      <c r="T113" s="230"/>
      <c r="U113" s="225"/>
      <c r="V113" s="230"/>
      <c r="W113" s="225"/>
      <c r="X113" s="225"/>
      <c r="Y113" s="276"/>
    </row>
    <row r="114" spans="2:25">
      <c r="B114" s="258" t="s">
        <v>19</v>
      </c>
      <c r="C114" s="228" t="s">
        <v>1100</v>
      </c>
      <c r="D114" s="224">
        <v>0.02</v>
      </c>
      <c r="E114" s="224">
        <f t="shared" si="2"/>
        <v>0</v>
      </c>
      <c r="F114" s="62">
        <v>43101</v>
      </c>
      <c r="G114" s="248">
        <v>43465</v>
      </c>
      <c r="H114" s="248"/>
      <c r="I114" s="249" t="s">
        <v>866</v>
      </c>
      <c r="J114" s="249" t="s">
        <v>1104</v>
      </c>
      <c r="K114" s="250"/>
      <c r="L114" s="243"/>
      <c r="M114" s="225"/>
      <c r="N114" s="230"/>
      <c r="O114" s="225"/>
      <c r="P114" s="230"/>
      <c r="Q114" s="225"/>
      <c r="R114" s="230"/>
      <c r="S114" s="225"/>
      <c r="T114" s="230"/>
      <c r="U114" s="225"/>
      <c r="V114" s="230"/>
      <c r="W114" s="225"/>
      <c r="X114" s="230"/>
      <c r="Y114" s="276"/>
    </row>
    <row r="115" spans="2:25">
      <c r="B115" s="258" t="s">
        <v>20</v>
      </c>
      <c r="C115" s="228" t="s">
        <v>1096</v>
      </c>
      <c r="D115" s="224">
        <v>0.05</v>
      </c>
      <c r="E115" s="224">
        <f t="shared" si="2"/>
        <v>0</v>
      </c>
      <c r="F115" s="62">
        <v>43101</v>
      </c>
      <c r="G115" s="248">
        <v>43465</v>
      </c>
      <c r="H115" s="248"/>
      <c r="I115" s="249" t="s">
        <v>866</v>
      </c>
      <c r="J115" s="249" t="s">
        <v>1104</v>
      </c>
      <c r="K115" s="250"/>
      <c r="L115" s="243"/>
      <c r="M115" s="225"/>
      <c r="N115" s="225"/>
      <c r="O115" s="225"/>
      <c r="P115" s="225"/>
      <c r="Q115" s="225"/>
      <c r="R115" s="225"/>
      <c r="S115" s="230"/>
      <c r="T115" s="230"/>
      <c r="U115" s="230"/>
      <c r="V115" s="230"/>
      <c r="W115" s="225"/>
      <c r="X115" s="225"/>
      <c r="Y115" s="276"/>
    </row>
    <row r="116" spans="2:25">
      <c r="B116" s="258" t="s">
        <v>1105</v>
      </c>
      <c r="C116" s="228" t="s">
        <v>867</v>
      </c>
      <c r="D116" s="224">
        <v>0.03</v>
      </c>
      <c r="E116" s="224">
        <f t="shared" si="2"/>
        <v>0</v>
      </c>
      <c r="F116" s="248">
        <v>43435</v>
      </c>
      <c r="G116" s="248">
        <v>43465</v>
      </c>
      <c r="H116" s="248"/>
      <c r="I116" s="249" t="s">
        <v>870</v>
      </c>
      <c r="J116" s="249" t="s">
        <v>1092</v>
      </c>
      <c r="K116" s="250"/>
      <c r="L116" s="243"/>
      <c r="M116" s="225"/>
      <c r="N116" s="225"/>
      <c r="O116" s="225"/>
      <c r="P116" s="225"/>
      <c r="Q116" s="225"/>
      <c r="R116" s="225"/>
      <c r="S116" s="225"/>
      <c r="T116" s="225"/>
      <c r="U116" s="225"/>
      <c r="V116" s="225"/>
      <c r="W116" s="230"/>
      <c r="X116" s="230"/>
      <c r="Y116" s="276"/>
    </row>
    <row r="117" spans="2:25" ht="30">
      <c r="B117" s="260" t="s">
        <v>1072</v>
      </c>
      <c r="C117" s="163" t="s">
        <v>1106</v>
      </c>
      <c r="D117" s="234">
        <f>+SUM(D118:D121)</f>
        <v>0.16</v>
      </c>
      <c r="E117" s="234">
        <f>+SUM(E118:E121)</f>
        <v>0</v>
      </c>
      <c r="F117" s="235"/>
      <c r="G117" s="120"/>
      <c r="H117" s="120"/>
      <c r="I117" s="122" t="s">
        <v>1107</v>
      </c>
      <c r="J117" s="121" t="s">
        <v>1092</v>
      </c>
      <c r="K117" s="121"/>
      <c r="L117" s="238"/>
      <c r="M117" s="239"/>
      <c r="N117" s="239"/>
      <c r="O117" s="239"/>
      <c r="P117" s="239"/>
      <c r="Q117" s="239"/>
      <c r="R117" s="239"/>
      <c r="S117" s="239"/>
      <c r="T117" s="239"/>
      <c r="U117" s="239"/>
      <c r="V117" s="239"/>
      <c r="W117" s="239"/>
      <c r="X117" s="239"/>
      <c r="Y117" s="277"/>
    </row>
    <row r="118" spans="2:25" ht="30">
      <c r="B118" s="258" t="s">
        <v>1074</v>
      </c>
      <c r="C118" s="228" t="s">
        <v>1093</v>
      </c>
      <c r="D118" s="224">
        <v>0.06</v>
      </c>
      <c r="E118" s="224">
        <f t="shared" si="2"/>
        <v>0</v>
      </c>
      <c r="F118" s="62">
        <v>43101</v>
      </c>
      <c r="G118" s="248">
        <v>43465</v>
      </c>
      <c r="H118" s="248"/>
      <c r="I118" s="249" t="s">
        <v>866</v>
      </c>
      <c r="J118" s="249" t="s">
        <v>1094</v>
      </c>
      <c r="K118" s="250"/>
      <c r="L118" s="243"/>
      <c r="M118" s="230"/>
      <c r="N118" s="225"/>
      <c r="O118" s="230"/>
      <c r="P118" s="225"/>
      <c r="Q118" s="230"/>
      <c r="R118" s="225"/>
      <c r="S118" s="225"/>
      <c r="T118" s="225"/>
      <c r="U118" s="225"/>
      <c r="V118" s="225"/>
      <c r="W118" s="225"/>
      <c r="X118" s="225"/>
      <c r="Y118" s="276"/>
    </row>
    <row r="119" spans="2:25" ht="30">
      <c r="B119" s="258" t="s">
        <v>1075</v>
      </c>
      <c r="C119" s="228" t="s">
        <v>1108</v>
      </c>
      <c r="D119" s="224">
        <v>0.02</v>
      </c>
      <c r="E119" s="224">
        <f t="shared" si="2"/>
        <v>0</v>
      </c>
      <c r="F119" s="62">
        <v>43101</v>
      </c>
      <c r="G119" s="248">
        <v>43465</v>
      </c>
      <c r="H119" s="248"/>
      <c r="I119" s="249" t="s">
        <v>866</v>
      </c>
      <c r="J119" s="249" t="s">
        <v>1094</v>
      </c>
      <c r="K119" s="250"/>
      <c r="L119" s="243"/>
      <c r="M119" s="225"/>
      <c r="N119" s="230"/>
      <c r="O119" s="225"/>
      <c r="P119" s="230"/>
      <c r="Q119" s="225"/>
      <c r="R119" s="225"/>
      <c r="S119" s="225"/>
      <c r="T119" s="225"/>
      <c r="U119" s="225"/>
      <c r="V119" s="225"/>
      <c r="W119" s="225"/>
      <c r="X119" s="225"/>
      <c r="Y119" s="276"/>
    </row>
    <row r="120" spans="2:25" ht="30">
      <c r="B120" s="258" t="s">
        <v>1076</v>
      </c>
      <c r="C120" s="228" t="s">
        <v>1096</v>
      </c>
      <c r="D120" s="224">
        <v>0.05</v>
      </c>
      <c r="E120" s="224">
        <f t="shared" si="2"/>
        <v>0</v>
      </c>
      <c r="F120" s="62">
        <v>43101</v>
      </c>
      <c r="G120" s="248">
        <v>43465</v>
      </c>
      <c r="H120" s="248"/>
      <c r="I120" s="249" t="s">
        <v>866</v>
      </c>
      <c r="J120" s="249" t="s">
        <v>1094</v>
      </c>
      <c r="K120" s="250"/>
      <c r="L120" s="243"/>
      <c r="M120" s="225"/>
      <c r="N120" s="225"/>
      <c r="O120" s="225"/>
      <c r="P120" s="225"/>
      <c r="Q120" s="225"/>
      <c r="R120" s="230"/>
      <c r="S120" s="230"/>
      <c r="T120" s="230"/>
      <c r="U120" s="225"/>
      <c r="V120" s="225"/>
      <c r="W120" s="225"/>
      <c r="X120" s="225"/>
      <c r="Y120" s="276"/>
    </row>
    <row r="121" spans="2:25" ht="30">
      <c r="B121" s="258" t="s">
        <v>1109</v>
      </c>
      <c r="C121" s="228" t="s">
        <v>867</v>
      </c>
      <c r="D121" s="224">
        <v>0.03</v>
      </c>
      <c r="E121" s="224">
        <f t="shared" si="2"/>
        <v>0</v>
      </c>
      <c r="F121" s="248">
        <v>43435</v>
      </c>
      <c r="G121" s="248">
        <v>43465</v>
      </c>
      <c r="H121" s="248"/>
      <c r="I121" s="249" t="s">
        <v>870</v>
      </c>
      <c r="J121" s="249" t="s">
        <v>1094</v>
      </c>
      <c r="K121" s="250"/>
      <c r="L121" s="243"/>
      <c r="M121" s="225"/>
      <c r="N121" s="225"/>
      <c r="O121" s="225"/>
      <c r="P121" s="225"/>
      <c r="Q121" s="225"/>
      <c r="R121" s="225"/>
      <c r="S121" s="225"/>
      <c r="T121" s="225"/>
      <c r="U121" s="230"/>
      <c r="V121" s="230"/>
      <c r="W121" s="225"/>
      <c r="X121" s="225"/>
      <c r="Y121" s="276"/>
    </row>
    <row r="122" spans="2:25">
      <c r="B122" s="260" t="s">
        <v>1077</v>
      </c>
      <c r="C122" s="163" t="s">
        <v>1888</v>
      </c>
      <c r="D122" s="234">
        <f>+SUM(D123)</f>
        <v>0.2</v>
      </c>
      <c r="E122" s="234">
        <f>+SUM(E123)</f>
        <v>0</v>
      </c>
      <c r="F122" s="235"/>
      <c r="G122" s="120"/>
      <c r="H122" s="120"/>
      <c r="I122" s="122" t="s">
        <v>1631</v>
      </c>
      <c r="J122" s="121" t="s">
        <v>1092</v>
      </c>
      <c r="K122" s="121"/>
      <c r="L122" s="238"/>
      <c r="M122" s="239"/>
      <c r="N122" s="239"/>
      <c r="O122" s="239"/>
      <c r="P122" s="239"/>
      <c r="Q122" s="239"/>
      <c r="R122" s="239"/>
      <c r="S122" s="239"/>
      <c r="T122" s="239"/>
      <c r="U122" s="239"/>
      <c r="V122" s="239"/>
      <c r="W122" s="239"/>
      <c r="X122" s="239"/>
      <c r="Y122" s="277"/>
    </row>
    <row r="123" spans="2:25">
      <c r="B123" s="258" t="s">
        <v>1078</v>
      </c>
      <c r="C123" s="228" t="s">
        <v>1110</v>
      </c>
      <c r="D123" s="224">
        <v>0.2</v>
      </c>
      <c r="E123" s="224">
        <f t="shared" si="2"/>
        <v>0</v>
      </c>
      <c r="F123" s="62">
        <v>43101</v>
      </c>
      <c r="G123" s="248">
        <v>43465</v>
      </c>
      <c r="H123" s="248"/>
      <c r="I123" s="249" t="s">
        <v>1111</v>
      </c>
      <c r="J123" s="249" t="s">
        <v>1092</v>
      </c>
      <c r="K123" s="250"/>
      <c r="L123" s="243"/>
      <c r="M123" s="230"/>
      <c r="N123" s="225"/>
      <c r="O123" s="225"/>
      <c r="P123" s="225"/>
      <c r="Q123" s="225"/>
      <c r="R123" s="225"/>
      <c r="S123" s="225"/>
      <c r="T123" s="230"/>
      <c r="U123" s="225"/>
      <c r="V123" s="225"/>
      <c r="W123" s="225"/>
      <c r="X123" s="230"/>
      <c r="Y123" s="276"/>
    </row>
    <row r="124" spans="2:25">
      <c r="B124" s="257" t="s">
        <v>34</v>
      </c>
      <c r="C124" s="151" t="s">
        <v>1494</v>
      </c>
      <c r="D124" s="152">
        <f>D125+D130</f>
        <v>1</v>
      </c>
      <c r="E124" s="152">
        <f>E125+E130</f>
        <v>0</v>
      </c>
      <c r="F124" s="153"/>
      <c r="G124" s="153"/>
      <c r="H124" s="153"/>
      <c r="I124" s="153"/>
      <c r="J124" s="153"/>
      <c r="K124" s="153"/>
      <c r="L124" s="153"/>
      <c r="M124" s="154"/>
      <c r="N124" s="154"/>
      <c r="O124" s="154"/>
      <c r="P124" s="154"/>
      <c r="Q124" s="154"/>
      <c r="R124" s="154"/>
      <c r="S124" s="154"/>
      <c r="T124" s="154"/>
      <c r="U124" s="154"/>
      <c r="V124" s="154"/>
      <c r="W124" s="154"/>
      <c r="X124" s="154"/>
      <c r="Y124" s="274"/>
    </row>
    <row r="125" spans="2:25" ht="30">
      <c r="B125" s="255" t="s">
        <v>22</v>
      </c>
      <c r="C125" s="233" t="s">
        <v>1119</v>
      </c>
      <c r="D125" s="234">
        <f>SUM(D126:D129)</f>
        <v>0.8</v>
      </c>
      <c r="E125" s="234">
        <f>SUM(E126:E129)</f>
        <v>0</v>
      </c>
      <c r="F125" s="123"/>
      <c r="G125" s="120"/>
      <c r="H125" s="120"/>
      <c r="I125" s="120" t="s">
        <v>1681</v>
      </c>
      <c r="J125" s="121"/>
      <c r="K125" s="121"/>
      <c r="L125" s="238"/>
      <c r="M125" s="239"/>
      <c r="N125" s="239"/>
      <c r="O125" s="239"/>
      <c r="P125" s="239"/>
      <c r="Q125" s="239"/>
      <c r="R125" s="239"/>
      <c r="S125" s="239"/>
      <c r="T125" s="239"/>
      <c r="U125" s="239"/>
      <c r="V125" s="239"/>
      <c r="W125" s="239"/>
      <c r="X125" s="239"/>
      <c r="Y125" s="271"/>
    </row>
    <row r="126" spans="2:25" ht="45">
      <c r="B126" s="258" t="s">
        <v>4</v>
      </c>
      <c r="C126" s="228" t="s">
        <v>1120</v>
      </c>
      <c r="D126" s="224">
        <v>0.2</v>
      </c>
      <c r="E126" s="224">
        <f t="shared" ref="E126:E131" si="3">(SUM(M126:X126)*D126)</f>
        <v>0</v>
      </c>
      <c r="F126" s="62">
        <v>43101</v>
      </c>
      <c r="G126" s="248">
        <v>43465</v>
      </c>
      <c r="H126" s="248"/>
      <c r="I126" s="249" t="s">
        <v>1121</v>
      </c>
      <c r="J126" s="249" t="s">
        <v>1483</v>
      </c>
      <c r="K126" s="250"/>
      <c r="L126" s="243"/>
      <c r="M126" s="230"/>
      <c r="N126" s="225"/>
      <c r="O126" s="230"/>
      <c r="P126" s="225"/>
      <c r="Q126" s="230"/>
      <c r="R126" s="225"/>
      <c r="S126" s="230"/>
      <c r="T126" s="225"/>
      <c r="U126" s="230"/>
      <c r="V126" s="225"/>
      <c r="W126" s="230"/>
      <c r="X126" s="230"/>
      <c r="Y126" s="275"/>
    </row>
    <row r="127" spans="2:25" ht="30">
      <c r="B127" s="258" t="s">
        <v>5</v>
      </c>
      <c r="C127" s="228" t="s">
        <v>1123</v>
      </c>
      <c r="D127" s="224">
        <v>0.2</v>
      </c>
      <c r="E127" s="224">
        <f t="shared" si="3"/>
        <v>0</v>
      </c>
      <c r="F127" s="62">
        <v>43101</v>
      </c>
      <c r="G127" s="248">
        <v>43465</v>
      </c>
      <c r="H127" s="248"/>
      <c r="I127" s="249" t="s">
        <v>1121</v>
      </c>
      <c r="J127" s="249" t="s">
        <v>1483</v>
      </c>
      <c r="K127" s="250"/>
      <c r="L127" s="243"/>
      <c r="M127" s="230"/>
      <c r="N127" s="225"/>
      <c r="O127" s="230"/>
      <c r="P127" s="225"/>
      <c r="Q127" s="230"/>
      <c r="R127" s="225"/>
      <c r="S127" s="230"/>
      <c r="T127" s="225"/>
      <c r="U127" s="230"/>
      <c r="V127" s="225"/>
      <c r="W127" s="230"/>
      <c r="X127" s="230"/>
      <c r="Y127" s="275"/>
    </row>
    <row r="128" spans="2:25" ht="30">
      <c r="B128" s="258" t="s">
        <v>6</v>
      </c>
      <c r="C128" s="228" t="s">
        <v>1124</v>
      </c>
      <c r="D128" s="224">
        <v>0.2</v>
      </c>
      <c r="E128" s="224">
        <f t="shared" si="3"/>
        <v>0</v>
      </c>
      <c r="F128" s="62">
        <v>43101</v>
      </c>
      <c r="G128" s="248">
        <v>43465</v>
      </c>
      <c r="H128" s="248"/>
      <c r="I128" s="249" t="s">
        <v>1121</v>
      </c>
      <c r="J128" s="249" t="s">
        <v>1483</v>
      </c>
      <c r="K128" s="250"/>
      <c r="L128" s="243"/>
      <c r="M128" s="225"/>
      <c r="N128" s="225"/>
      <c r="O128" s="225"/>
      <c r="P128" s="230"/>
      <c r="Q128" s="225"/>
      <c r="R128" s="225"/>
      <c r="S128" s="225"/>
      <c r="T128" s="230"/>
      <c r="U128" s="225"/>
      <c r="V128" s="225"/>
      <c r="W128" s="225"/>
      <c r="X128" s="230"/>
      <c r="Y128" s="275"/>
    </row>
    <row r="129" spans="2:25">
      <c r="B129" s="258" t="s">
        <v>7</v>
      </c>
      <c r="C129" s="228" t="s">
        <v>1518</v>
      </c>
      <c r="D129" s="224">
        <v>0.2</v>
      </c>
      <c r="E129" s="224">
        <f t="shared" si="3"/>
        <v>0</v>
      </c>
      <c r="F129" s="62">
        <v>43101</v>
      </c>
      <c r="G129" s="248">
        <v>43465</v>
      </c>
      <c r="H129" s="248"/>
      <c r="I129" s="249" t="s">
        <v>1121</v>
      </c>
      <c r="J129" s="249" t="s">
        <v>1483</v>
      </c>
      <c r="K129" s="250"/>
      <c r="L129" s="243"/>
      <c r="M129" s="225"/>
      <c r="N129" s="225"/>
      <c r="O129" s="225"/>
      <c r="P129" s="230"/>
      <c r="Q129" s="225"/>
      <c r="R129" s="225"/>
      <c r="S129" s="225"/>
      <c r="T129" s="230"/>
      <c r="U129" s="225"/>
      <c r="V129" s="225"/>
      <c r="W129" s="225"/>
      <c r="X129" s="230"/>
      <c r="Y129" s="275" t="s">
        <v>1903</v>
      </c>
    </row>
    <row r="130" spans="2:25">
      <c r="B130" s="255" t="s">
        <v>25</v>
      </c>
      <c r="C130" s="233" t="s">
        <v>1893</v>
      </c>
      <c r="D130" s="234">
        <f>SUM(D131:D131)</f>
        <v>0.2</v>
      </c>
      <c r="E130" s="234">
        <f>SUM(E131:E131)</f>
        <v>0</v>
      </c>
      <c r="F130" s="235"/>
      <c r="G130" s="120"/>
      <c r="H130" s="120"/>
      <c r="I130" s="120" t="s">
        <v>1895</v>
      </c>
      <c r="J130" s="121"/>
      <c r="K130" s="121"/>
      <c r="L130" s="238"/>
      <c r="M130" s="239"/>
      <c r="N130" s="239"/>
      <c r="O130" s="239"/>
      <c r="P130" s="239"/>
      <c r="Q130" s="239"/>
      <c r="R130" s="239"/>
      <c r="S130" s="239"/>
      <c r="T130" s="239"/>
      <c r="U130" s="239"/>
      <c r="V130" s="239"/>
      <c r="W130" s="239"/>
      <c r="X130" s="239"/>
      <c r="Y130" s="277"/>
    </row>
    <row r="131" spans="2:25" ht="30">
      <c r="B131" s="258" t="s">
        <v>9</v>
      </c>
      <c r="C131" s="228" t="s">
        <v>1897</v>
      </c>
      <c r="D131" s="224">
        <v>0.2</v>
      </c>
      <c r="E131" s="224">
        <f t="shared" si="3"/>
        <v>0</v>
      </c>
      <c r="F131" s="62">
        <v>43252</v>
      </c>
      <c r="G131" s="248">
        <v>43281</v>
      </c>
      <c r="H131" s="248"/>
      <c r="I131" s="249" t="s">
        <v>1894</v>
      </c>
      <c r="J131" s="249" t="s">
        <v>1122</v>
      </c>
      <c r="K131" s="250"/>
      <c r="L131" s="243"/>
      <c r="M131" s="225"/>
      <c r="N131" s="225"/>
      <c r="O131" s="225"/>
      <c r="P131" s="225"/>
      <c r="Q131" s="230"/>
      <c r="R131" s="230"/>
      <c r="S131" s="225"/>
      <c r="T131" s="225"/>
      <c r="U131" s="225"/>
      <c r="V131" s="225"/>
      <c r="W131" s="225"/>
      <c r="X131" s="225"/>
      <c r="Y131" s="276" t="s">
        <v>1896</v>
      </c>
    </row>
    <row r="132" spans="2:25">
      <c r="B132" s="257" t="s">
        <v>34</v>
      </c>
      <c r="C132" s="195" t="s">
        <v>1256</v>
      </c>
      <c r="D132" s="152">
        <f>D133+D139++D146+D149+D154</f>
        <v>1</v>
      </c>
      <c r="E132" s="152">
        <f>E133+E139++E146+E149+E154</f>
        <v>0</v>
      </c>
      <c r="F132" s="153"/>
      <c r="G132" s="153"/>
      <c r="H132" s="153"/>
      <c r="I132" s="153"/>
      <c r="J132" s="153"/>
      <c r="K132" s="153"/>
      <c r="L132" s="153"/>
      <c r="M132" s="154"/>
      <c r="N132" s="154"/>
      <c r="O132" s="154"/>
      <c r="P132" s="154"/>
      <c r="Q132" s="154"/>
      <c r="R132" s="154"/>
      <c r="S132" s="154"/>
      <c r="T132" s="154"/>
      <c r="U132" s="154"/>
      <c r="V132" s="154"/>
      <c r="W132" s="154"/>
      <c r="X132" s="154"/>
      <c r="Y132" s="274"/>
    </row>
    <row r="133" spans="2:25">
      <c r="B133" s="255" t="s">
        <v>22</v>
      </c>
      <c r="C133" s="181" t="s">
        <v>1621</v>
      </c>
      <c r="D133" s="164">
        <v>0.4</v>
      </c>
      <c r="E133" s="164">
        <f>SUM(E134:E138)</f>
        <v>0</v>
      </c>
      <c r="F133" s="177"/>
      <c r="G133" s="120"/>
      <c r="H133" s="120"/>
      <c r="I133" s="120" t="s">
        <v>1632</v>
      </c>
      <c r="J133" s="121"/>
      <c r="K133" s="121"/>
      <c r="L133" s="238"/>
      <c r="M133" s="239"/>
      <c r="N133" s="239"/>
      <c r="O133" s="239"/>
      <c r="P133" s="239"/>
      <c r="Q133" s="239"/>
      <c r="R133" s="239"/>
      <c r="S133" s="239"/>
      <c r="T133" s="239"/>
      <c r="U133" s="239"/>
      <c r="V133" s="239"/>
      <c r="W133" s="239"/>
      <c r="X133" s="239"/>
      <c r="Y133" s="271"/>
    </row>
    <row r="134" spans="2:25" ht="30">
      <c r="B134" s="256" t="s">
        <v>4</v>
      </c>
      <c r="C134" s="228" t="s">
        <v>1257</v>
      </c>
      <c r="D134" s="224">
        <v>0.06</v>
      </c>
      <c r="E134" s="224">
        <f t="shared" ref="E134:E150" si="4">(SUM(M134:X134)*D134)</f>
        <v>0</v>
      </c>
      <c r="F134" s="178">
        <v>43014</v>
      </c>
      <c r="G134" s="138">
        <v>43343</v>
      </c>
      <c r="H134" s="138"/>
      <c r="I134" s="158" t="s">
        <v>1622</v>
      </c>
      <c r="J134" s="158" t="s">
        <v>1520</v>
      </c>
      <c r="K134" s="155"/>
      <c r="L134" s="159"/>
      <c r="M134" s="230"/>
      <c r="N134" s="230"/>
      <c r="O134" s="230"/>
      <c r="P134" s="230"/>
      <c r="Q134" s="230"/>
      <c r="R134" s="230"/>
      <c r="S134" s="230"/>
      <c r="T134" s="230"/>
      <c r="U134" s="105"/>
      <c r="V134" s="105"/>
      <c r="W134" s="105"/>
      <c r="X134" s="230"/>
      <c r="Y134" s="272"/>
    </row>
    <row r="135" spans="2:25" ht="30">
      <c r="B135" s="256" t="s">
        <v>5</v>
      </c>
      <c r="C135" s="228" t="s">
        <v>1521</v>
      </c>
      <c r="D135" s="224">
        <v>0.1</v>
      </c>
      <c r="E135" s="224">
        <f t="shared" si="4"/>
        <v>0</v>
      </c>
      <c r="F135" s="138">
        <v>43055</v>
      </c>
      <c r="G135" s="138">
        <v>43343</v>
      </c>
      <c r="H135" s="138"/>
      <c r="I135" s="158" t="s">
        <v>1622</v>
      </c>
      <c r="J135" s="158" t="s">
        <v>1520</v>
      </c>
      <c r="K135" s="155"/>
      <c r="L135" s="159"/>
      <c r="M135" s="230"/>
      <c r="N135" s="230"/>
      <c r="O135" s="230"/>
      <c r="P135" s="230"/>
      <c r="Q135" s="230"/>
      <c r="R135" s="230"/>
      <c r="S135" s="230"/>
      <c r="T135" s="230"/>
      <c r="U135" s="105"/>
      <c r="V135" s="105"/>
      <c r="W135" s="105"/>
      <c r="X135" s="230"/>
      <c r="Y135" s="272"/>
    </row>
    <row r="136" spans="2:25">
      <c r="B136" s="256" t="s">
        <v>6</v>
      </c>
      <c r="C136" s="228" t="s">
        <v>1261</v>
      </c>
      <c r="D136" s="224">
        <v>0.08</v>
      </c>
      <c r="E136" s="224">
        <f t="shared" si="4"/>
        <v>0</v>
      </c>
      <c r="F136" s="138">
        <v>43283</v>
      </c>
      <c r="G136" s="138">
        <v>43343</v>
      </c>
      <c r="H136" s="138"/>
      <c r="I136" s="158" t="s">
        <v>1623</v>
      </c>
      <c r="J136" s="158" t="s">
        <v>1520</v>
      </c>
      <c r="K136" s="155"/>
      <c r="L136" s="159"/>
      <c r="M136" s="230"/>
      <c r="N136" s="230"/>
      <c r="O136" s="230"/>
      <c r="P136" s="230"/>
      <c r="Q136" s="230"/>
      <c r="R136" s="230"/>
      <c r="S136" s="230"/>
      <c r="T136" s="230"/>
      <c r="U136" s="105"/>
      <c r="V136" s="105"/>
      <c r="W136" s="105"/>
      <c r="X136" s="230"/>
      <c r="Y136" s="272"/>
    </row>
    <row r="137" spans="2:25" ht="30">
      <c r="B137" s="256" t="s">
        <v>7</v>
      </c>
      <c r="C137" s="228" t="s">
        <v>1262</v>
      </c>
      <c r="D137" s="224">
        <v>7.0000000000000007E-2</v>
      </c>
      <c r="E137" s="224">
        <f t="shared" si="4"/>
        <v>0</v>
      </c>
      <c r="F137" s="138">
        <v>43033</v>
      </c>
      <c r="G137" s="138">
        <v>43343</v>
      </c>
      <c r="H137" s="138"/>
      <c r="I137" s="158" t="s">
        <v>1623</v>
      </c>
      <c r="J137" s="158" t="s">
        <v>1520</v>
      </c>
      <c r="K137" s="155"/>
      <c r="L137" s="159"/>
      <c r="M137" s="230"/>
      <c r="N137" s="230"/>
      <c r="O137" s="230"/>
      <c r="P137" s="230"/>
      <c r="Q137" s="230"/>
      <c r="R137" s="230"/>
      <c r="S137" s="230"/>
      <c r="T137" s="230"/>
      <c r="U137" s="105"/>
      <c r="V137" s="105"/>
      <c r="W137" s="105"/>
      <c r="X137" s="230"/>
      <c r="Y137" s="272"/>
    </row>
    <row r="138" spans="2:25" ht="30">
      <c r="B138" s="256" t="s">
        <v>8</v>
      </c>
      <c r="C138" s="228" t="s">
        <v>1522</v>
      </c>
      <c r="D138" s="224">
        <v>7.0000000000000007E-2</v>
      </c>
      <c r="E138" s="224">
        <f t="shared" si="4"/>
        <v>0</v>
      </c>
      <c r="F138" s="138">
        <v>43117</v>
      </c>
      <c r="G138" s="138">
        <v>43373</v>
      </c>
      <c r="H138" s="138"/>
      <c r="I138" s="158" t="s">
        <v>1622</v>
      </c>
      <c r="J138" s="158" t="s">
        <v>1520</v>
      </c>
      <c r="K138" s="155"/>
      <c r="L138" s="159"/>
      <c r="M138" s="230"/>
      <c r="N138" s="230"/>
      <c r="O138" s="230"/>
      <c r="P138" s="230"/>
      <c r="Q138" s="230"/>
      <c r="R138" s="230"/>
      <c r="S138" s="230"/>
      <c r="T138" s="230"/>
      <c r="U138" s="230"/>
      <c r="V138" s="105"/>
      <c r="W138" s="105"/>
      <c r="X138" s="230"/>
      <c r="Y138" s="272"/>
    </row>
    <row r="139" spans="2:25" ht="30">
      <c r="B139" s="255" t="s">
        <v>25</v>
      </c>
      <c r="C139" s="181" t="s">
        <v>1624</v>
      </c>
      <c r="D139" s="164">
        <v>0.4</v>
      </c>
      <c r="E139" s="164">
        <f>SUM(E140:E145)</f>
        <v>0</v>
      </c>
      <c r="F139" s="177"/>
      <c r="G139" s="120"/>
      <c r="H139" s="120"/>
      <c r="I139" s="161" t="s">
        <v>1633</v>
      </c>
      <c r="J139" s="122"/>
      <c r="K139" s="121"/>
      <c r="L139" s="238"/>
      <c r="M139" s="239"/>
      <c r="N139" s="239"/>
      <c r="O139" s="239"/>
      <c r="P139" s="239"/>
      <c r="Q139" s="239"/>
      <c r="R139" s="239"/>
      <c r="S139" s="239"/>
      <c r="T139" s="239"/>
      <c r="U139" s="239"/>
      <c r="V139" s="239"/>
      <c r="W139" s="239"/>
      <c r="X139" s="239"/>
      <c r="Y139" s="271"/>
    </row>
    <row r="140" spans="2:25" ht="30">
      <c r="B140" s="256" t="s">
        <v>9</v>
      </c>
      <c r="C140" s="220" t="s">
        <v>1263</v>
      </c>
      <c r="D140" s="224">
        <v>0.06</v>
      </c>
      <c r="E140" s="224">
        <f t="shared" si="4"/>
        <v>0</v>
      </c>
      <c r="F140" s="138">
        <v>43054</v>
      </c>
      <c r="G140" s="248">
        <v>43343</v>
      </c>
      <c r="H140" s="248"/>
      <c r="I140" s="158" t="s">
        <v>1627</v>
      </c>
      <c r="J140" s="158" t="s">
        <v>1484</v>
      </c>
      <c r="K140" s="250"/>
      <c r="L140" s="243"/>
      <c r="M140" s="230"/>
      <c r="N140" s="230"/>
      <c r="O140" s="230"/>
      <c r="P140" s="230"/>
      <c r="Q140" s="230"/>
      <c r="R140" s="230"/>
      <c r="S140" s="230"/>
      <c r="T140" s="230"/>
      <c r="U140" s="230"/>
      <c r="V140" s="230"/>
      <c r="W140" s="105"/>
      <c r="X140" s="230"/>
      <c r="Y140" s="275"/>
    </row>
    <row r="141" spans="2:25" ht="30">
      <c r="B141" s="256" t="s">
        <v>10</v>
      </c>
      <c r="C141" s="220" t="s">
        <v>1625</v>
      </c>
      <c r="D141" s="224">
        <v>7.0000000000000007E-2</v>
      </c>
      <c r="E141" s="224">
        <f t="shared" si="4"/>
        <v>0</v>
      </c>
      <c r="F141" s="138">
        <v>43160</v>
      </c>
      <c r="G141" s="248">
        <v>43404</v>
      </c>
      <c r="H141" s="248"/>
      <c r="I141" s="158" t="s">
        <v>1627</v>
      </c>
      <c r="J141" s="158" t="s">
        <v>1484</v>
      </c>
      <c r="K141" s="250"/>
      <c r="L141" s="243"/>
      <c r="M141" s="230"/>
      <c r="N141" s="230"/>
      <c r="O141" s="230"/>
      <c r="P141" s="230"/>
      <c r="Q141" s="230"/>
      <c r="R141" s="230"/>
      <c r="S141" s="230"/>
      <c r="T141" s="230"/>
      <c r="U141" s="230"/>
      <c r="V141" s="230"/>
      <c r="W141" s="105"/>
      <c r="X141" s="230"/>
      <c r="Y141" s="275"/>
    </row>
    <row r="142" spans="2:25" ht="30">
      <c r="B142" s="256" t="s">
        <v>11</v>
      </c>
      <c r="C142" s="220" t="s">
        <v>1264</v>
      </c>
      <c r="D142" s="224">
        <v>0.06</v>
      </c>
      <c r="E142" s="224">
        <f t="shared" si="4"/>
        <v>0</v>
      </c>
      <c r="F142" s="138">
        <v>43024</v>
      </c>
      <c r="G142" s="248">
        <v>43343</v>
      </c>
      <c r="H142" s="248"/>
      <c r="I142" s="158" t="s">
        <v>1627</v>
      </c>
      <c r="J142" s="158" t="s">
        <v>1484</v>
      </c>
      <c r="K142" s="250"/>
      <c r="L142" s="243"/>
      <c r="M142" s="230"/>
      <c r="N142" s="230"/>
      <c r="O142" s="230"/>
      <c r="P142" s="230"/>
      <c r="Q142" s="230"/>
      <c r="R142" s="230"/>
      <c r="S142" s="230"/>
      <c r="T142" s="230"/>
      <c r="U142" s="230"/>
      <c r="V142" s="230"/>
      <c r="W142" s="105"/>
      <c r="X142" s="230"/>
      <c r="Y142" s="275"/>
    </row>
    <row r="143" spans="2:25" ht="30">
      <c r="B143" s="256" t="s">
        <v>12</v>
      </c>
      <c r="C143" s="220" t="s">
        <v>1265</v>
      </c>
      <c r="D143" s="224">
        <v>0.06</v>
      </c>
      <c r="E143" s="224">
        <f t="shared" si="4"/>
        <v>0</v>
      </c>
      <c r="F143" s="138">
        <v>42979</v>
      </c>
      <c r="G143" s="248">
        <v>43343</v>
      </c>
      <c r="H143" s="248"/>
      <c r="I143" s="158" t="s">
        <v>1627</v>
      </c>
      <c r="J143" s="158" t="s">
        <v>1484</v>
      </c>
      <c r="K143" s="250"/>
      <c r="L143" s="243"/>
      <c r="M143" s="230"/>
      <c r="N143" s="230"/>
      <c r="O143" s="230"/>
      <c r="P143" s="230"/>
      <c r="Q143" s="230"/>
      <c r="R143" s="230"/>
      <c r="S143" s="230"/>
      <c r="T143" s="230"/>
      <c r="U143" s="230"/>
      <c r="V143" s="230"/>
      <c r="W143" s="105"/>
      <c r="X143" s="230"/>
      <c r="Y143" s="275"/>
    </row>
    <row r="144" spans="2:25" ht="30">
      <c r="B144" s="256" t="s">
        <v>13</v>
      </c>
      <c r="C144" s="220" t="s">
        <v>1267</v>
      </c>
      <c r="D144" s="224">
        <v>0.06</v>
      </c>
      <c r="E144" s="224">
        <f t="shared" si="4"/>
        <v>0</v>
      </c>
      <c r="F144" s="138">
        <v>43059</v>
      </c>
      <c r="G144" s="248">
        <v>43343</v>
      </c>
      <c r="H144" s="248"/>
      <c r="I144" s="158" t="s">
        <v>1627</v>
      </c>
      <c r="J144" s="158" t="s">
        <v>1484</v>
      </c>
      <c r="K144" s="250"/>
      <c r="L144" s="243"/>
      <c r="M144" s="230"/>
      <c r="N144" s="230"/>
      <c r="O144" s="230"/>
      <c r="P144" s="230"/>
      <c r="Q144" s="230"/>
      <c r="R144" s="230"/>
      <c r="S144" s="230"/>
      <c r="T144" s="230"/>
      <c r="U144" s="230"/>
      <c r="V144" s="230"/>
      <c r="W144" s="105"/>
      <c r="X144" s="230"/>
      <c r="Y144" s="275"/>
    </row>
    <row r="145" spans="2:25" ht="30">
      <c r="B145" s="256" t="s">
        <v>14</v>
      </c>
      <c r="C145" s="220" t="s">
        <v>1626</v>
      </c>
      <c r="D145" s="224">
        <v>0.06</v>
      </c>
      <c r="E145" s="224">
        <f t="shared" si="4"/>
        <v>0</v>
      </c>
      <c r="F145" s="138">
        <v>43055</v>
      </c>
      <c r="G145" s="248">
        <v>43343</v>
      </c>
      <c r="H145" s="248"/>
      <c r="I145" s="158" t="s">
        <v>1627</v>
      </c>
      <c r="J145" s="158" t="s">
        <v>1484</v>
      </c>
      <c r="K145" s="250"/>
      <c r="L145" s="243"/>
      <c r="M145" s="230"/>
      <c r="N145" s="230"/>
      <c r="O145" s="230"/>
      <c r="P145" s="230"/>
      <c r="Q145" s="230"/>
      <c r="R145" s="230"/>
      <c r="S145" s="230"/>
      <c r="T145" s="230"/>
      <c r="U145" s="230"/>
      <c r="V145" s="230"/>
      <c r="W145" s="105"/>
      <c r="X145" s="230"/>
      <c r="Y145" s="275"/>
    </row>
    <row r="146" spans="2:25">
      <c r="B146" s="255" t="s">
        <v>24</v>
      </c>
      <c r="C146" s="176" t="s">
        <v>1629</v>
      </c>
      <c r="D146" s="164">
        <f>SUM(D147:D148)</f>
        <v>6.9999999999999993E-2</v>
      </c>
      <c r="E146" s="164">
        <f>SUM(E147:E148)</f>
        <v>0</v>
      </c>
      <c r="F146" s="123"/>
      <c r="G146" s="120"/>
      <c r="H146" s="120"/>
      <c r="I146" s="179" t="s">
        <v>1634</v>
      </c>
      <c r="J146" s="180"/>
      <c r="K146" s="121"/>
      <c r="L146" s="238"/>
      <c r="M146" s="239"/>
      <c r="N146" s="239"/>
      <c r="O146" s="239"/>
      <c r="P146" s="239"/>
      <c r="Q146" s="239"/>
      <c r="R146" s="239"/>
      <c r="S146" s="239"/>
      <c r="T146" s="239"/>
      <c r="U146" s="239"/>
      <c r="V146" s="239"/>
      <c r="W146" s="239"/>
      <c r="X146" s="239"/>
      <c r="Y146" s="277"/>
    </row>
    <row r="147" spans="2:25" ht="45">
      <c r="B147" s="258" t="s">
        <v>16</v>
      </c>
      <c r="C147" s="220" t="s">
        <v>1523</v>
      </c>
      <c r="D147" s="224">
        <v>0.06</v>
      </c>
      <c r="E147" s="224">
        <f t="shared" si="4"/>
        <v>0</v>
      </c>
      <c r="F147" s="137">
        <v>43160</v>
      </c>
      <c r="G147" s="138">
        <v>43448</v>
      </c>
      <c r="H147" s="248"/>
      <c r="I147" s="249" t="s">
        <v>866</v>
      </c>
      <c r="J147" s="158" t="s">
        <v>1520</v>
      </c>
      <c r="K147" s="250"/>
      <c r="L147" s="243"/>
      <c r="M147" s="105"/>
      <c r="N147" s="105"/>
      <c r="O147" s="230"/>
      <c r="P147" s="230"/>
      <c r="Q147" s="230"/>
      <c r="R147" s="230"/>
      <c r="S147" s="230"/>
      <c r="T147" s="230"/>
      <c r="U147" s="230"/>
      <c r="V147" s="230"/>
      <c r="W147" s="230"/>
      <c r="X147" s="230"/>
      <c r="Y147" s="276"/>
    </row>
    <row r="148" spans="2:25" ht="30">
      <c r="B148" s="258" t="s">
        <v>17</v>
      </c>
      <c r="C148" s="220" t="s">
        <v>1630</v>
      </c>
      <c r="D148" s="224">
        <v>0.01</v>
      </c>
      <c r="E148" s="224">
        <f t="shared" si="4"/>
        <v>0</v>
      </c>
      <c r="F148" s="137">
        <v>43160</v>
      </c>
      <c r="G148" s="138">
        <v>43448</v>
      </c>
      <c r="H148" s="248"/>
      <c r="I148" s="249" t="s">
        <v>866</v>
      </c>
      <c r="J148" s="158" t="s">
        <v>1520</v>
      </c>
      <c r="K148" s="250"/>
      <c r="L148" s="243"/>
      <c r="M148" s="105"/>
      <c r="N148" s="105"/>
      <c r="O148" s="230"/>
      <c r="P148" s="230"/>
      <c r="Q148" s="230"/>
      <c r="R148" s="230"/>
      <c r="S148" s="230"/>
      <c r="T148" s="230"/>
      <c r="U148" s="230"/>
      <c r="V148" s="230"/>
      <c r="W148" s="230"/>
      <c r="X148" s="230"/>
      <c r="Y148" s="276"/>
    </row>
    <row r="149" spans="2:25" ht="30">
      <c r="B149" s="255" t="s">
        <v>23</v>
      </c>
      <c r="C149" s="233" t="s">
        <v>1904</v>
      </c>
      <c r="D149" s="164">
        <f>SUM(D150:D153)</f>
        <v>7.0000000000000007E-2</v>
      </c>
      <c r="E149" s="164">
        <f>SUM(E150:E153)</f>
        <v>0</v>
      </c>
      <c r="F149" s="179"/>
      <c r="G149" s="120"/>
      <c r="H149" s="120"/>
      <c r="I149" s="122" t="s">
        <v>1634</v>
      </c>
      <c r="J149" s="122"/>
      <c r="K149" s="121"/>
      <c r="L149" s="238"/>
      <c r="M149" s="239"/>
      <c r="N149" s="239"/>
      <c r="O149" s="239"/>
      <c r="P149" s="239"/>
      <c r="Q149" s="239"/>
      <c r="R149" s="239"/>
      <c r="S149" s="239"/>
      <c r="T149" s="239"/>
      <c r="U149" s="239"/>
      <c r="V149" s="239"/>
      <c r="W149" s="239"/>
      <c r="X149" s="239"/>
      <c r="Y149" s="277"/>
    </row>
    <row r="150" spans="2:25" ht="30">
      <c r="B150" s="258" t="s">
        <v>18</v>
      </c>
      <c r="C150" s="220" t="s">
        <v>1519</v>
      </c>
      <c r="D150" s="224">
        <v>0.01</v>
      </c>
      <c r="E150" s="224">
        <f t="shared" si="4"/>
        <v>0</v>
      </c>
      <c r="F150" s="182">
        <v>43035</v>
      </c>
      <c r="G150" s="248">
        <v>43312</v>
      </c>
      <c r="H150" s="248"/>
      <c r="I150" s="249" t="s">
        <v>866</v>
      </c>
      <c r="J150" s="249" t="s">
        <v>1484</v>
      </c>
      <c r="K150" s="250"/>
      <c r="L150" s="243"/>
      <c r="M150" s="230"/>
      <c r="N150" s="230"/>
      <c r="O150" s="230"/>
      <c r="P150" s="230"/>
      <c r="Q150" s="230"/>
      <c r="R150" s="230"/>
      <c r="S150" s="230"/>
      <c r="T150" s="105"/>
      <c r="U150" s="105"/>
      <c r="V150" s="105"/>
      <c r="W150" s="105"/>
      <c r="X150" s="105"/>
      <c r="Y150" s="276"/>
    </row>
    <row r="151" spans="2:25" ht="30">
      <c r="B151" s="258" t="s">
        <v>19</v>
      </c>
      <c r="C151" s="220" t="s">
        <v>1258</v>
      </c>
      <c r="D151" s="224">
        <v>0.02</v>
      </c>
      <c r="E151" s="224">
        <f t="shared" ref="E151:E156" si="5">(SUM(M151:X151)*D151)</f>
        <v>0</v>
      </c>
      <c r="F151" s="182">
        <v>43252</v>
      </c>
      <c r="G151" s="248">
        <v>43280</v>
      </c>
      <c r="H151" s="248"/>
      <c r="I151" s="249" t="s">
        <v>866</v>
      </c>
      <c r="J151" s="249" t="s">
        <v>1484</v>
      </c>
      <c r="K151" s="250"/>
      <c r="L151" s="243"/>
      <c r="M151" s="105"/>
      <c r="N151" s="105"/>
      <c r="O151" s="105"/>
      <c r="P151" s="105"/>
      <c r="Q151" s="105"/>
      <c r="R151" s="230"/>
      <c r="S151" s="105"/>
      <c r="T151" s="105"/>
      <c r="U151" s="105"/>
      <c r="V151" s="105"/>
      <c r="W151" s="105"/>
      <c r="X151" s="105"/>
      <c r="Y151" s="276"/>
    </row>
    <row r="152" spans="2:25" ht="30">
      <c r="B152" s="258" t="s">
        <v>20</v>
      </c>
      <c r="C152" s="220" t="s">
        <v>1259</v>
      </c>
      <c r="D152" s="224">
        <v>0.02</v>
      </c>
      <c r="E152" s="224">
        <f t="shared" si="5"/>
        <v>0</v>
      </c>
      <c r="F152" s="182">
        <v>43283</v>
      </c>
      <c r="G152" s="248">
        <v>43312</v>
      </c>
      <c r="H152" s="248"/>
      <c r="I152" s="249" t="s">
        <v>866</v>
      </c>
      <c r="J152" s="249" t="s">
        <v>1484</v>
      </c>
      <c r="K152" s="250"/>
      <c r="L152" s="243"/>
      <c r="M152" s="105"/>
      <c r="N152" s="105"/>
      <c r="O152" s="105"/>
      <c r="P152" s="105"/>
      <c r="Q152" s="105"/>
      <c r="R152" s="105"/>
      <c r="S152" s="230"/>
      <c r="T152" s="105"/>
      <c r="U152" s="105"/>
      <c r="V152" s="105"/>
      <c r="W152" s="105"/>
      <c r="X152" s="105"/>
      <c r="Y152" s="276"/>
    </row>
    <row r="153" spans="2:25" ht="30">
      <c r="B153" s="258" t="s">
        <v>1105</v>
      </c>
      <c r="C153" s="220" t="s">
        <v>1260</v>
      </c>
      <c r="D153" s="224">
        <v>0.02</v>
      </c>
      <c r="E153" s="224">
        <f t="shared" si="5"/>
        <v>0</v>
      </c>
      <c r="F153" s="138">
        <v>43437</v>
      </c>
      <c r="G153" s="138">
        <v>43465</v>
      </c>
      <c r="H153" s="248"/>
      <c r="I153" s="249" t="s">
        <v>866</v>
      </c>
      <c r="J153" s="249" t="s">
        <v>1484</v>
      </c>
      <c r="K153" s="250"/>
      <c r="L153" s="243"/>
      <c r="M153" s="105"/>
      <c r="N153" s="105"/>
      <c r="O153" s="105"/>
      <c r="P153" s="105"/>
      <c r="Q153" s="105"/>
      <c r="R153" s="105"/>
      <c r="S153" s="105"/>
      <c r="T153" s="105"/>
      <c r="U153" s="105"/>
      <c r="V153" s="105"/>
      <c r="W153" s="105"/>
      <c r="X153" s="230"/>
      <c r="Y153" s="276"/>
    </row>
    <row r="154" spans="2:25">
      <c r="B154" s="255" t="s">
        <v>1072</v>
      </c>
      <c r="C154" s="233" t="s">
        <v>1280</v>
      </c>
      <c r="D154" s="234">
        <f>SUM(D155:D156)</f>
        <v>0.06</v>
      </c>
      <c r="E154" s="234">
        <f>SUM(E155:E156)</f>
        <v>0</v>
      </c>
      <c r="F154" s="120"/>
      <c r="G154" s="120"/>
      <c r="H154" s="120"/>
      <c r="I154" s="121" t="s">
        <v>1628</v>
      </c>
      <c r="J154" s="122"/>
      <c r="K154" s="121"/>
      <c r="L154" s="238"/>
      <c r="M154" s="239"/>
      <c r="N154" s="239"/>
      <c r="O154" s="239"/>
      <c r="P154" s="239"/>
      <c r="Q154" s="239"/>
      <c r="R154" s="239"/>
      <c r="S154" s="239"/>
      <c r="T154" s="239"/>
      <c r="U154" s="239"/>
      <c r="V154" s="239"/>
      <c r="W154" s="239"/>
      <c r="X154" s="239"/>
      <c r="Y154" s="277"/>
    </row>
    <row r="155" spans="2:25" ht="75">
      <c r="B155" s="258" t="s">
        <v>1229</v>
      </c>
      <c r="C155" s="168" t="s">
        <v>1885</v>
      </c>
      <c r="D155" s="224">
        <v>0.03</v>
      </c>
      <c r="E155" s="224">
        <f t="shared" si="5"/>
        <v>0</v>
      </c>
      <c r="F155" s="248">
        <v>43102</v>
      </c>
      <c r="G155" s="248">
        <v>43220</v>
      </c>
      <c r="H155" s="248"/>
      <c r="I155" s="249" t="s">
        <v>1883</v>
      </c>
      <c r="J155" s="249" t="s">
        <v>1524</v>
      </c>
      <c r="K155" s="250"/>
      <c r="L155" s="243"/>
      <c r="M155" s="225"/>
      <c r="N155" s="225"/>
      <c r="O155" s="105"/>
      <c r="P155" s="225"/>
      <c r="Q155" s="225"/>
      <c r="R155" s="230"/>
      <c r="S155" s="225"/>
      <c r="T155" s="225"/>
      <c r="U155" s="225"/>
      <c r="V155" s="225"/>
      <c r="W155" s="225"/>
      <c r="X155" s="225"/>
      <c r="Y155" s="276"/>
    </row>
    <row r="156" spans="2:25" ht="45">
      <c r="B156" s="258" t="s">
        <v>1231</v>
      </c>
      <c r="C156" s="168" t="s">
        <v>1882</v>
      </c>
      <c r="D156" s="224">
        <v>0.03</v>
      </c>
      <c r="E156" s="224">
        <f t="shared" si="5"/>
        <v>0</v>
      </c>
      <c r="F156" s="248">
        <v>43102</v>
      </c>
      <c r="G156" s="248">
        <v>43465</v>
      </c>
      <c r="H156" s="248"/>
      <c r="I156" s="249" t="s">
        <v>1883</v>
      </c>
      <c r="J156" s="249" t="s">
        <v>1884</v>
      </c>
      <c r="K156" s="250"/>
      <c r="L156" s="243"/>
      <c r="M156" s="225"/>
      <c r="N156" s="225"/>
      <c r="O156" s="105"/>
      <c r="P156" s="225"/>
      <c r="Q156" s="225"/>
      <c r="R156" s="225"/>
      <c r="S156" s="225"/>
      <c r="T156" s="225"/>
      <c r="U156" s="225"/>
      <c r="V156" s="225"/>
      <c r="W156" s="225"/>
      <c r="X156" s="230"/>
      <c r="Y156" s="276"/>
    </row>
    <row r="157" spans="2:25">
      <c r="B157" s="257"/>
      <c r="C157" s="151" t="s">
        <v>1481</v>
      </c>
      <c r="D157" s="152">
        <f>D158+D163</f>
        <v>1</v>
      </c>
      <c r="E157" s="152">
        <f>E158+E163</f>
        <v>0</v>
      </c>
      <c r="F157" s="153"/>
      <c r="G157" s="153"/>
      <c r="H157" s="153"/>
      <c r="I157" s="153"/>
      <c r="J157" s="153"/>
      <c r="K157" s="153"/>
      <c r="L157" s="166"/>
      <c r="M157" s="154"/>
      <c r="N157" s="154"/>
      <c r="O157" s="154"/>
      <c r="P157" s="154"/>
      <c r="Q157" s="154"/>
      <c r="R157" s="154"/>
      <c r="S157" s="154"/>
      <c r="T157" s="154"/>
      <c r="U157" s="154"/>
      <c r="V157" s="154"/>
      <c r="W157" s="154"/>
      <c r="X157" s="154"/>
      <c r="Y157" s="274"/>
    </row>
    <row r="158" spans="2:25" ht="60">
      <c r="B158" s="255" t="s">
        <v>22</v>
      </c>
      <c r="C158" s="233" t="s">
        <v>1126</v>
      </c>
      <c r="D158" s="234">
        <f>SUM(D159:D162)</f>
        <v>0.70000000000000007</v>
      </c>
      <c r="E158" s="234">
        <f>SUM(E159:E162)</f>
        <v>0</v>
      </c>
      <c r="F158" s="123"/>
      <c r="G158" s="120"/>
      <c r="H158" s="120"/>
      <c r="I158" s="122" t="s">
        <v>1671</v>
      </c>
      <c r="J158" s="122"/>
      <c r="K158" s="121"/>
      <c r="L158" s="238"/>
      <c r="M158" s="238"/>
      <c r="N158" s="238"/>
      <c r="O158" s="238"/>
      <c r="P158" s="238"/>
      <c r="Q158" s="238"/>
      <c r="R158" s="238"/>
      <c r="S158" s="238"/>
      <c r="T158" s="238"/>
      <c r="U158" s="238"/>
      <c r="V158" s="238"/>
      <c r="W158" s="238"/>
      <c r="X158" s="238"/>
      <c r="Y158" s="271" t="s">
        <v>1898</v>
      </c>
    </row>
    <row r="159" spans="2:25" ht="45">
      <c r="B159" s="258" t="s">
        <v>1127</v>
      </c>
      <c r="C159" s="228" t="s">
        <v>1128</v>
      </c>
      <c r="D159" s="224">
        <v>0.1</v>
      </c>
      <c r="E159" s="224">
        <f t="shared" ref="E159:E166" si="6">(SUM(M159:X159)*D159)</f>
        <v>0</v>
      </c>
      <c r="F159" s="62">
        <v>43102</v>
      </c>
      <c r="G159" s="248">
        <v>43251</v>
      </c>
      <c r="H159" s="248"/>
      <c r="I159" s="249" t="s">
        <v>866</v>
      </c>
      <c r="J159" s="249" t="s">
        <v>1129</v>
      </c>
      <c r="K159" s="250"/>
      <c r="L159" s="243"/>
      <c r="M159" s="107"/>
      <c r="N159" s="107"/>
      <c r="O159" s="225"/>
      <c r="P159" s="107"/>
      <c r="Q159" s="107"/>
      <c r="R159" s="225"/>
      <c r="S159" s="225"/>
      <c r="T159" s="225"/>
      <c r="U159" s="225"/>
      <c r="V159" s="225"/>
      <c r="W159" s="225"/>
      <c r="X159" s="105"/>
      <c r="Y159" s="275"/>
    </row>
    <row r="160" spans="2:25" ht="75">
      <c r="B160" s="258" t="s">
        <v>1130</v>
      </c>
      <c r="C160" s="228" t="s">
        <v>1131</v>
      </c>
      <c r="D160" s="224">
        <v>0.3</v>
      </c>
      <c r="E160" s="224">
        <f t="shared" si="6"/>
        <v>0</v>
      </c>
      <c r="F160" s="62">
        <v>43133</v>
      </c>
      <c r="G160" s="248">
        <v>43403</v>
      </c>
      <c r="H160" s="248"/>
      <c r="I160" s="249" t="s">
        <v>866</v>
      </c>
      <c r="J160" s="249" t="s">
        <v>1132</v>
      </c>
      <c r="K160" s="250"/>
      <c r="L160" s="243"/>
      <c r="M160" s="225"/>
      <c r="N160" s="107"/>
      <c r="O160" s="107"/>
      <c r="P160" s="107"/>
      <c r="Q160" s="107"/>
      <c r="R160" s="107"/>
      <c r="S160" s="107"/>
      <c r="T160" s="107"/>
      <c r="U160" s="107"/>
      <c r="V160" s="107"/>
      <c r="W160" s="225"/>
      <c r="X160" s="105"/>
      <c r="Y160" s="275"/>
    </row>
    <row r="161" spans="2:25">
      <c r="B161" s="258" t="s">
        <v>1133</v>
      </c>
      <c r="C161" s="228" t="s">
        <v>1134</v>
      </c>
      <c r="D161" s="224">
        <v>0.25</v>
      </c>
      <c r="E161" s="224">
        <f t="shared" si="6"/>
        <v>0</v>
      </c>
      <c r="F161" s="62">
        <v>43133</v>
      </c>
      <c r="G161" s="248">
        <v>43403</v>
      </c>
      <c r="H161" s="248"/>
      <c r="I161" s="249" t="s">
        <v>866</v>
      </c>
      <c r="J161" s="249" t="s">
        <v>1135</v>
      </c>
      <c r="K161" s="250"/>
      <c r="L161" s="243"/>
      <c r="M161" s="225"/>
      <c r="N161" s="107"/>
      <c r="O161" s="107"/>
      <c r="P161" s="107"/>
      <c r="Q161" s="107"/>
      <c r="R161" s="107"/>
      <c r="S161" s="107"/>
      <c r="T161" s="107"/>
      <c r="U161" s="107"/>
      <c r="V161" s="107"/>
      <c r="W161" s="225"/>
      <c r="X161" s="105"/>
      <c r="Y161" s="275"/>
    </row>
    <row r="162" spans="2:25" ht="60">
      <c r="B162" s="258" t="s">
        <v>1136</v>
      </c>
      <c r="C162" s="228" t="s">
        <v>1065</v>
      </c>
      <c r="D162" s="224">
        <v>0.05</v>
      </c>
      <c r="E162" s="224">
        <f t="shared" si="6"/>
        <v>0</v>
      </c>
      <c r="F162" s="62">
        <v>43405</v>
      </c>
      <c r="G162" s="248">
        <v>43435</v>
      </c>
      <c r="H162" s="248"/>
      <c r="I162" s="249" t="s">
        <v>1137</v>
      </c>
      <c r="J162" s="249" t="s">
        <v>1138</v>
      </c>
      <c r="K162" s="250"/>
      <c r="L162" s="243"/>
      <c r="M162" s="225"/>
      <c r="N162" s="225"/>
      <c r="O162" s="225"/>
      <c r="P162" s="225"/>
      <c r="Q162" s="225"/>
      <c r="R162" s="225"/>
      <c r="S162" s="225"/>
      <c r="T162" s="225"/>
      <c r="U162" s="225"/>
      <c r="V162" s="225"/>
      <c r="W162" s="107"/>
      <c r="X162" s="107"/>
      <c r="Y162" s="275"/>
    </row>
    <row r="163" spans="2:25" ht="30">
      <c r="B163" s="255" t="s">
        <v>25</v>
      </c>
      <c r="C163" s="233" t="s">
        <v>1139</v>
      </c>
      <c r="D163" s="234">
        <f>SUM(D164:D166)</f>
        <v>0.30000000000000004</v>
      </c>
      <c r="E163" s="234">
        <f>SUM(E164:E166)</f>
        <v>0</v>
      </c>
      <c r="F163" s="123"/>
      <c r="G163" s="120"/>
      <c r="H163" s="120"/>
      <c r="I163" s="122" t="s">
        <v>1670</v>
      </c>
      <c r="J163" s="122"/>
      <c r="K163" s="121"/>
      <c r="L163" s="238"/>
      <c r="M163" s="238"/>
      <c r="N163" s="238"/>
      <c r="O163" s="238"/>
      <c r="P163" s="238"/>
      <c r="Q163" s="238"/>
      <c r="R163" s="238"/>
      <c r="S163" s="238"/>
      <c r="T163" s="238"/>
      <c r="U163" s="238"/>
      <c r="V163" s="238"/>
      <c r="W163" s="238"/>
      <c r="X163" s="238"/>
      <c r="Y163" s="277"/>
    </row>
    <row r="164" spans="2:25" ht="45">
      <c r="B164" s="258" t="s">
        <v>1140</v>
      </c>
      <c r="C164" s="228" t="s">
        <v>1141</v>
      </c>
      <c r="D164" s="224">
        <v>0.1</v>
      </c>
      <c r="E164" s="224">
        <f t="shared" si="6"/>
        <v>0</v>
      </c>
      <c r="F164" s="62">
        <v>43102</v>
      </c>
      <c r="G164" s="248">
        <v>43191</v>
      </c>
      <c r="H164" s="248"/>
      <c r="I164" s="249" t="s">
        <v>1137</v>
      </c>
      <c r="J164" s="249" t="s">
        <v>1142</v>
      </c>
      <c r="K164" s="250"/>
      <c r="L164" s="243"/>
      <c r="M164" s="107"/>
      <c r="N164" s="107"/>
      <c r="O164" s="107"/>
      <c r="P164" s="107"/>
      <c r="Q164" s="225"/>
      <c r="R164" s="225"/>
      <c r="S164" s="225"/>
      <c r="T164" s="225"/>
      <c r="U164" s="225"/>
      <c r="V164" s="225"/>
      <c r="W164" s="225"/>
      <c r="X164" s="105"/>
      <c r="Y164" s="275"/>
    </row>
    <row r="165" spans="2:25">
      <c r="B165" s="258" t="s">
        <v>1143</v>
      </c>
      <c r="C165" s="228" t="s">
        <v>1144</v>
      </c>
      <c r="D165" s="224">
        <v>0.1</v>
      </c>
      <c r="E165" s="224">
        <f t="shared" si="6"/>
        <v>0</v>
      </c>
      <c r="F165" s="62">
        <v>43132</v>
      </c>
      <c r="G165" s="248">
        <v>43374</v>
      </c>
      <c r="H165" s="248"/>
      <c r="I165" s="249" t="s">
        <v>1137</v>
      </c>
      <c r="J165" s="249" t="s">
        <v>1135</v>
      </c>
      <c r="K165" s="250"/>
      <c r="L165" s="243"/>
      <c r="M165" s="225"/>
      <c r="N165" s="107"/>
      <c r="O165" s="107"/>
      <c r="P165" s="107"/>
      <c r="Q165" s="107"/>
      <c r="R165" s="107"/>
      <c r="S165" s="107"/>
      <c r="T165" s="107"/>
      <c r="U165" s="225"/>
      <c r="V165" s="225"/>
      <c r="W165" s="225"/>
      <c r="X165" s="105"/>
      <c r="Y165" s="275"/>
    </row>
    <row r="166" spans="2:25" ht="45">
      <c r="B166" s="258" t="s">
        <v>1145</v>
      </c>
      <c r="C166" s="228" t="s">
        <v>1089</v>
      </c>
      <c r="D166" s="224">
        <v>0.1</v>
      </c>
      <c r="E166" s="224">
        <f t="shared" si="6"/>
        <v>0</v>
      </c>
      <c r="F166" s="62">
        <v>43405</v>
      </c>
      <c r="G166" s="248">
        <v>43434</v>
      </c>
      <c r="H166" s="248"/>
      <c r="I166" s="249" t="s">
        <v>1137</v>
      </c>
      <c r="J166" s="249" t="s">
        <v>1142</v>
      </c>
      <c r="K166" s="250"/>
      <c r="L166" s="243"/>
      <c r="M166" s="225"/>
      <c r="N166" s="225"/>
      <c r="O166" s="225"/>
      <c r="P166" s="225"/>
      <c r="Q166" s="225"/>
      <c r="R166" s="225"/>
      <c r="S166" s="225"/>
      <c r="T166" s="225"/>
      <c r="U166" s="225"/>
      <c r="V166" s="225"/>
      <c r="W166" s="107"/>
      <c r="X166" s="105"/>
      <c r="Y166" s="275"/>
    </row>
    <row r="167" spans="2:25">
      <c r="B167" s="257" t="s">
        <v>34</v>
      </c>
      <c r="C167" s="167" t="s">
        <v>1495</v>
      </c>
      <c r="D167" s="152">
        <f>D168+D173+D179+D184+D189+D193+D198+D204+D210</f>
        <v>1.0000000000000002</v>
      </c>
      <c r="E167" s="152">
        <f>E168+E173+E179+E184+E189+E193+E198+E204+E210</f>
        <v>0</v>
      </c>
      <c r="F167" s="153"/>
      <c r="G167" s="153"/>
      <c r="H167" s="153"/>
      <c r="I167" s="153"/>
      <c r="J167" s="153"/>
      <c r="K167" s="153"/>
      <c r="L167" s="153"/>
      <c r="M167" s="154"/>
      <c r="N167" s="154"/>
      <c r="O167" s="154"/>
      <c r="P167" s="154"/>
      <c r="Q167" s="154"/>
      <c r="R167" s="154"/>
      <c r="S167" s="154"/>
      <c r="T167" s="154"/>
      <c r="U167" s="154"/>
      <c r="V167" s="154"/>
      <c r="W167" s="154"/>
      <c r="X167" s="154"/>
      <c r="Y167" s="274"/>
    </row>
    <row r="168" spans="2:25" ht="30">
      <c r="B168" s="255" t="s">
        <v>22</v>
      </c>
      <c r="C168" s="233" t="s">
        <v>1148</v>
      </c>
      <c r="D168" s="234">
        <f>SUM(D169:D172)</f>
        <v>0.2</v>
      </c>
      <c r="E168" s="234">
        <f>SUM(E169:E172)</f>
        <v>0</v>
      </c>
      <c r="F168" s="123"/>
      <c r="G168" s="120"/>
      <c r="H168" s="120"/>
      <c r="I168" s="122" t="s">
        <v>1149</v>
      </c>
      <c r="J168" s="121"/>
      <c r="K168" s="121"/>
      <c r="L168" s="238"/>
      <c r="M168" s="239"/>
      <c r="N168" s="239"/>
      <c r="O168" s="239"/>
      <c r="P168" s="239"/>
      <c r="Q168" s="239"/>
      <c r="R168" s="239"/>
      <c r="S168" s="239"/>
      <c r="T168" s="239"/>
      <c r="U168" s="239"/>
      <c r="V168" s="239"/>
      <c r="W168" s="239"/>
      <c r="X168" s="239"/>
      <c r="Y168" s="271"/>
    </row>
    <row r="169" spans="2:25" ht="30">
      <c r="B169" s="258" t="s">
        <v>4</v>
      </c>
      <c r="C169" s="228" t="s">
        <v>1150</v>
      </c>
      <c r="D169" s="224">
        <v>0.04</v>
      </c>
      <c r="E169" s="224">
        <f t="shared" ref="E169:E215" si="7">(SUM(M169:X169)*D169)</f>
        <v>0</v>
      </c>
      <c r="F169" s="62">
        <v>43115</v>
      </c>
      <c r="G169" s="248">
        <v>43343</v>
      </c>
      <c r="H169" s="248"/>
      <c r="I169" s="250" t="s">
        <v>866</v>
      </c>
      <c r="J169" s="249" t="s">
        <v>1151</v>
      </c>
      <c r="K169" s="250"/>
      <c r="L169" s="243"/>
      <c r="M169" s="108"/>
      <c r="N169" s="108"/>
      <c r="O169" s="108"/>
      <c r="P169" s="108"/>
      <c r="Q169" s="108"/>
      <c r="R169" s="108"/>
      <c r="S169" s="108"/>
      <c r="T169" s="108"/>
      <c r="U169" s="225"/>
      <c r="V169" s="225"/>
      <c r="W169" s="225"/>
      <c r="X169" s="225"/>
      <c r="Y169" s="275"/>
    </row>
    <row r="170" spans="2:25">
      <c r="B170" s="258" t="s">
        <v>5</v>
      </c>
      <c r="C170" s="228" t="s">
        <v>1152</v>
      </c>
      <c r="D170" s="224">
        <v>7.0000000000000007E-2</v>
      </c>
      <c r="E170" s="224">
        <f t="shared" si="7"/>
        <v>0</v>
      </c>
      <c r="F170" s="62">
        <v>43160</v>
      </c>
      <c r="G170" s="248">
        <v>43312</v>
      </c>
      <c r="H170" s="248"/>
      <c r="I170" s="250" t="s">
        <v>866</v>
      </c>
      <c r="J170" s="249" t="s">
        <v>1153</v>
      </c>
      <c r="K170" s="250"/>
      <c r="L170" s="243"/>
      <c r="M170" s="225"/>
      <c r="N170" s="225"/>
      <c r="O170" s="108"/>
      <c r="P170" s="108"/>
      <c r="Q170" s="108"/>
      <c r="R170" s="108"/>
      <c r="S170" s="108"/>
      <c r="T170" s="225"/>
      <c r="U170" s="225"/>
      <c r="V170" s="225"/>
      <c r="W170" s="225"/>
      <c r="X170" s="225"/>
      <c r="Y170" s="275"/>
    </row>
    <row r="171" spans="2:25">
      <c r="B171" s="258" t="s">
        <v>6</v>
      </c>
      <c r="C171" s="228" t="s">
        <v>1154</v>
      </c>
      <c r="D171" s="224">
        <v>7.0000000000000007E-2</v>
      </c>
      <c r="E171" s="224">
        <f t="shared" si="7"/>
        <v>0</v>
      </c>
      <c r="F171" s="62">
        <v>43344</v>
      </c>
      <c r="G171" s="248">
        <v>43388</v>
      </c>
      <c r="H171" s="248"/>
      <c r="I171" s="250" t="s">
        <v>866</v>
      </c>
      <c r="J171" s="249" t="s">
        <v>1153</v>
      </c>
      <c r="K171" s="250"/>
      <c r="L171" s="243"/>
      <c r="M171" s="225"/>
      <c r="N171" s="225"/>
      <c r="O171" s="225"/>
      <c r="P171" s="225"/>
      <c r="Q171" s="225"/>
      <c r="R171" s="225"/>
      <c r="S171" s="225"/>
      <c r="T171" s="225"/>
      <c r="U171" s="108"/>
      <c r="V171" s="108"/>
      <c r="W171" s="225"/>
      <c r="X171" s="225"/>
      <c r="Y171" s="275"/>
    </row>
    <row r="172" spans="2:25">
      <c r="B172" s="258" t="s">
        <v>7</v>
      </c>
      <c r="C172" s="228" t="s">
        <v>867</v>
      </c>
      <c r="D172" s="224">
        <v>0.02</v>
      </c>
      <c r="E172" s="224">
        <f t="shared" si="7"/>
        <v>0</v>
      </c>
      <c r="F172" s="248">
        <v>43408</v>
      </c>
      <c r="G172" s="248">
        <v>43434</v>
      </c>
      <c r="H172" s="248"/>
      <c r="I172" s="249" t="s">
        <v>1155</v>
      </c>
      <c r="J172" s="249" t="s">
        <v>1156</v>
      </c>
      <c r="K172" s="250"/>
      <c r="L172" s="243"/>
      <c r="M172" s="225"/>
      <c r="N172" s="225"/>
      <c r="O172" s="225"/>
      <c r="P172" s="225"/>
      <c r="Q172" s="225"/>
      <c r="R172" s="225"/>
      <c r="S172" s="225"/>
      <c r="T172" s="225"/>
      <c r="U172" s="225"/>
      <c r="V172" s="225"/>
      <c r="W172" s="108"/>
      <c r="X172" s="225"/>
      <c r="Y172" s="275"/>
    </row>
    <row r="173" spans="2:25" ht="30">
      <c r="B173" s="255" t="s">
        <v>25</v>
      </c>
      <c r="C173" s="233" t="s">
        <v>1157</v>
      </c>
      <c r="D173" s="234">
        <f>SUM(D174:D178)</f>
        <v>0.19999999999999998</v>
      </c>
      <c r="E173" s="234">
        <f>SUM(E174:E178)</f>
        <v>0</v>
      </c>
      <c r="F173" s="235"/>
      <c r="G173" s="120"/>
      <c r="H173" s="120"/>
      <c r="I173" s="122" t="s">
        <v>1158</v>
      </c>
      <c r="J173" s="121"/>
      <c r="K173" s="121"/>
      <c r="L173" s="238"/>
      <c r="M173" s="239"/>
      <c r="N173" s="239"/>
      <c r="O173" s="239"/>
      <c r="P173" s="239"/>
      <c r="Q173" s="239"/>
      <c r="R173" s="239"/>
      <c r="S173" s="239"/>
      <c r="T173" s="239"/>
      <c r="U173" s="239"/>
      <c r="V173" s="239"/>
      <c r="W173" s="239"/>
      <c r="X173" s="239"/>
      <c r="Y173" s="277"/>
    </row>
    <row r="174" spans="2:25" ht="30">
      <c r="B174" s="258" t="s">
        <v>9</v>
      </c>
      <c r="C174" s="228" t="s">
        <v>1150</v>
      </c>
      <c r="D174" s="224">
        <v>0.03</v>
      </c>
      <c r="E174" s="224">
        <f t="shared" si="7"/>
        <v>0</v>
      </c>
      <c r="F174" s="62">
        <v>43115</v>
      </c>
      <c r="G174" s="248">
        <v>43373</v>
      </c>
      <c r="H174" s="248"/>
      <c r="I174" s="249" t="s">
        <v>866</v>
      </c>
      <c r="J174" s="249" t="s">
        <v>1159</v>
      </c>
      <c r="K174" s="250"/>
      <c r="L174" s="243"/>
      <c r="M174" s="108"/>
      <c r="N174" s="108"/>
      <c r="O174" s="108"/>
      <c r="P174" s="108"/>
      <c r="Q174" s="108"/>
      <c r="R174" s="108"/>
      <c r="S174" s="108"/>
      <c r="T174" s="108"/>
      <c r="U174" s="108"/>
      <c r="V174" s="225"/>
      <c r="W174" s="225"/>
      <c r="X174" s="225"/>
      <c r="Y174" s="276"/>
    </row>
    <row r="175" spans="2:25">
      <c r="B175" s="258" t="s">
        <v>10</v>
      </c>
      <c r="C175" s="228" t="s">
        <v>1152</v>
      </c>
      <c r="D175" s="224">
        <v>0.05</v>
      </c>
      <c r="E175" s="224">
        <f t="shared" si="7"/>
        <v>0</v>
      </c>
      <c r="F175" s="62">
        <v>43174</v>
      </c>
      <c r="G175" s="248">
        <v>43343</v>
      </c>
      <c r="H175" s="248"/>
      <c r="I175" s="249" t="s">
        <v>866</v>
      </c>
      <c r="J175" s="249" t="s">
        <v>1156</v>
      </c>
      <c r="K175" s="250"/>
      <c r="L175" s="243"/>
      <c r="M175" s="225"/>
      <c r="N175" s="225"/>
      <c r="O175" s="108"/>
      <c r="P175" s="108"/>
      <c r="Q175" s="108"/>
      <c r="R175" s="108"/>
      <c r="S175" s="108"/>
      <c r="T175" s="108"/>
      <c r="U175" s="225"/>
      <c r="V175" s="225"/>
      <c r="W175" s="225"/>
      <c r="X175" s="225"/>
      <c r="Y175" s="276"/>
    </row>
    <row r="176" spans="2:25">
      <c r="B176" s="258" t="s">
        <v>11</v>
      </c>
      <c r="C176" s="228" t="s">
        <v>1154</v>
      </c>
      <c r="D176" s="224">
        <v>0.05</v>
      </c>
      <c r="E176" s="224">
        <f t="shared" si="7"/>
        <v>0</v>
      </c>
      <c r="F176" s="62">
        <v>43358</v>
      </c>
      <c r="G176" s="248">
        <v>43404</v>
      </c>
      <c r="H176" s="248"/>
      <c r="I176" s="249" t="s">
        <v>866</v>
      </c>
      <c r="J176" s="249" t="s">
        <v>1156</v>
      </c>
      <c r="K176" s="250"/>
      <c r="L176" s="243"/>
      <c r="M176" s="225"/>
      <c r="N176" s="225"/>
      <c r="O176" s="225"/>
      <c r="P176" s="225"/>
      <c r="Q176" s="225"/>
      <c r="R176" s="225"/>
      <c r="S176" s="225"/>
      <c r="T176" s="225"/>
      <c r="U176" s="108"/>
      <c r="V176" s="108"/>
      <c r="W176" s="225"/>
      <c r="X176" s="225"/>
      <c r="Y176" s="276"/>
    </row>
    <row r="177" spans="2:25" ht="30">
      <c r="B177" s="258" t="s">
        <v>12</v>
      </c>
      <c r="C177" s="168" t="s">
        <v>1160</v>
      </c>
      <c r="D177" s="224">
        <v>0.05</v>
      </c>
      <c r="E177" s="224">
        <f t="shared" si="7"/>
        <v>0</v>
      </c>
      <c r="F177" s="248">
        <v>43266</v>
      </c>
      <c r="G177" s="248">
        <v>43404</v>
      </c>
      <c r="H177" s="248"/>
      <c r="I177" s="249" t="s">
        <v>866</v>
      </c>
      <c r="J177" s="249" t="s">
        <v>1159</v>
      </c>
      <c r="K177" s="250"/>
      <c r="L177" s="243"/>
      <c r="M177" s="225"/>
      <c r="N177" s="225"/>
      <c r="O177" s="225"/>
      <c r="P177" s="225"/>
      <c r="Q177" s="225"/>
      <c r="R177" s="108"/>
      <c r="S177" s="108"/>
      <c r="T177" s="108"/>
      <c r="U177" s="108"/>
      <c r="V177" s="108"/>
      <c r="W177" s="225"/>
      <c r="X177" s="225"/>
      <c r="Y177" s="276"/>
    </row>
    <row r="178" spans="2:25">
      <c r="B178" s="258" t="s">
        <v>13</v>
      </c>
      <c r="C178" s="228" t="s">
        <v>867</v>
      </c>
      <c r="D178" s="224">
        <v>0.02</v>
      </c>
      <c r="E178" s="224">
        <f t="shared" si="7"/>
        <v>0</v>
      </c>
      <c r="F178" s="248">
        <v>43408</v>
      </c>
      <c r="G178" s="248">
        <v>43449</v>
      </c>
      <c r="H178" s="248"/>
      <c r="I178" s="250" t="s">
        <v>1155</v>
      </c>
      <c r="J178" s="249" t="s">
        <v>1156</v>
      </c>
      <c r="K178" s="250"/>
      <c r="L178" s="243"/>
      <c r="M178" s="225"/>
      <c r="N178" s="225"/>
      <c r="O178" s="225"/>
      <c r="P178" s="225"/>
      <c r="Q178" s="225"/>
      <c r="R178" s="225"/>
      <c r="S178" s="225"/>
      <c r="T178" s="225"/>
      <c r="U178" s="225"/>
      <c r="V178" s="225"/>
      <c r="W178" s="108"/>
      <c r="X178" s="108"/>
      <c r="Y178" s="276"/>
    </row>
    <row r="179" spans="2:25">
      <c r="B179" s="255" t="s">
        <v>24</v>
      </c>
      <c r="C179" s="233" t="s">
        <v>1161</v>
      </c>
      <c r="D179" s="234">
        <f>SUM(D180:D183)</f>
        <v>4.9999999999999996E-2</v>
      </c>
      <c r="E179" s="234">
        <f>SUM(E180:E183)</f>
        <v>0</v>
      </c>
      <c r="F179" s="235"/>
      <c r="G179" s="120"/>
      <c r="H179" s="120"/>
      <c r="I179" s="121" t="s">
        <v>1162</v>
      </c>
      <c r="J179" s="122"/>
      <c r="K179" s="121"/>
      <c r="L179" s="238"/>
      <c r="M179" s="239"/>
      <c r="N179" s="239"/>
      <c r="O179" s="239"/>
      <c r="P179" s="239"/>
      <c r="Q179" s="239"/>
      <c r="R179" s="239"/>
      <c r="S179" s="239"/>
      <c r="T179" s="239"/>
      <c r="U179" s="239"/>
      <c r="V179" s="239"/>
      <c r="W179" s="239"/>
      <c r="X179" s="239"/>
      <c r="Y179" s="277"/>
    </row>
    <row r="180" spans="2:25" ht="30">
      <c r="B180" s="258" t="s">
        <v>16</v>
      </c>
      <c r="C180" s="228" t="s">
        <v>1150</v>
      </c>
      <c r="D180" s="224">
        <v>5.0000000000000001E-3</v>
      </c>
      <c r="E180" s="224">
        <f t="shared" si="7"/>
        <v>0</v>
      </c>
      <c r="F180" s="248">
        <v>43191</v>
      </c>
      <c r="G180" s="248">
        <v>43373</v>
      </c>
      <c r="H180" s="248"/>
      <c r="I180" s="125" t="s">
        <v>866</v>
      </c>
      <c r="J180" s="249" t="s">
        <v>1151</v>
      </c>
      <c r="K180" s="250"/>
      <c r="L180" s="243"/>
      <c r="M180" s="244"/>
      <c r="N180" s="244"/>
      <c r="O180" s="225"/>
      <c r="P180" s="108"/>
      <c r="Q180" s="108"/>
      <c r="R180" s="108"/>
      <c r="S180" s="108"/>
      <c r="T180" s="108"/>
      <c r="U180" s="108"/>
      <c r="V180" s="244"/>
      <c r="W180" s="244"/>
      <c r="X180" s="244"/>
      <c r="Y180" s="276"/>
    </row>
    <row r="181" spans="2:25" ht="30">
      <c r="B181" s="258" t="s">
        <v>17</v>
      </c>
      <c r="C181" s="228" t="s">
        <v>1152</v>
      </c>
      <c r="D181" s="224">
        <v>0.02</v>
      </c>
      <c r="E181" s="224">
        <f t="shared" si="7"/>
        <v>0</v>
      </c>
      <c r="F181" s="248">
        <v>43222</v>
      </c>
      <c r="G181" s="248">
        <v>43358</v>
      </c>
      <c r="H181" s="248"/>
      <c r="I181" s="250" t="s">
        <v>866</v>
      </c>
      <c r="J181" s="249" t="s">
        <v>1163</v>
      </c>
      <c r="K181" s="250"/>
      <c r="L181" s="243"/>
      <c r="M181" s="244"/>
      <c r="N181" s="244"/>
      <c r="O181" s="225"/>
      <c r="P181" s="225"/>
      <c r="Q181" s="108"/>
      <c r="R181" s="108"/>
      <c r="S181" s="108"/>
      <c r="T181" s="108"/>
      <c r="U181" s="244"/>
      <c r="V181" s="244"/>
      <c r="W181" s="244"/>
      <c r="X181" s="244"/>
      <c r="Y181" s="276"/>
    </row>
    <row r="182" spans="2:25" ht="30">
      <c r="B182" s="258" t="s">
        <v>869</v>
      </c>
      <c r="C182" s="228" t="s">
        <v>1164</v>
      </c>
      <c r="D182" s="224">
        <v>0.02</v>
      </c>
      <c r="E182" s="224">
        <f t="shared" si="7"/>
        <v>0</v>
      </c>
      <c r="F182" s="248">
        <v>43374</v>
      </c>
      <c r="G182" s="248">
        <v>43404</v>
      </c>
      <c r="H182" s="248"/>
      <c r="I182" s="250" t="s">
        <v>866</v>
      </c>
      <c r="J182" s="249" t="s">
        <v>1163</v>
      </c>
      <c r="K182" s="250"/>
      <c r="L182" s="243"/>
      <c r="M182" s="244"/>
      <c r="N182" s="244"/>
      <c r="O182" s="225"/>
      <c r="P182" s="225"/>
      <c r="Q182" s="225"/>
      <c r="R182" s="225"/>
      <c r="S182" s="225"/>
      <c r="T182" s="225"/>
      <c r="U182" s="244"/>
      <c r="V182" s="108"/>
      <c r="W182" s="244"/>
      <c r="X182" s="244"/>
      <c r="Y182" s="276"/>
    </row>
    <row r="183" spans="2:25">
      <c r="B183" s="258" t="s">
        <v>871</v>
      </c>
      <c r="C183" s="228" t="s">
        <v>867</v>
      </c>
      <c r="D183" s="224">
        <v>5.0000000000000001E-3</v>
      </c>
      <c r="E183" s="224">
        <f t="shared" si="7"/>
        <v>0</v>
      </c>
      <c r="F183" s="248">
        <v>43408</v>
      </c>
      <c r="G183" s="248">
        <v>43434</v>
      </c>
      <c r="H183" s="248"/>
      <c r="I183" s="250" t="s">
        <v>1155</v>
      </c>
      <c r="J183" s="249" t="s">
        <v>1156</v>
      </c>
      <c r="K183" s="250"/>
      <c r="L183" s="243"/>
      <c r="M183" s="244"/>
      <c r="N183" s="244"/>
      <c r="O183" s="225"/>
      <c r="P183" s="225"/>
      <c r="Q183" s="225"/>
      <c r="R183" s="225"/>
      <c r="S183" s="225"/>
      <c r="T183" s="225"/>
      <c r="U183" s="244"/>
      <c r="V183" s="244"/>
      <c r="W183" s="108"/>
      <c r="X183" s="244"/>
      <c r="Y183" s="276"/>
    </row>
    <row r="184" spans="2:25">
      <c r="B184" s="255" t="s">
        <v>23</v>
      </c>
      <c r="C184" s="233" t="s">
        <v>1165</v>
      </c>
      <c r="D184" s="234">
        <f>SUM(D185:D188)</f>
        <v>4.9999999999999996E-2</v>
      </c>
      <c r="E184" s="234">
        <f>SUM(E185:E188)</f>
        <v>0</v>
      </c>
      <c r="F184" s="235"/>
      <c r="G184" s="120"/>
      <c r="H184" s="120"/>
      <c r="I184" s="121" t="s">
        <v>1166</v>
      </c>
      <c r="J184" s="122"/>
      <c r="K184" s="121"/>
      <c r="L184" s="238"/>
      <c r="M184" s="239"/>
      <c r="N184" s="239"/>
      <c r="O184" s="239"/>
      <c r="P184" s="239"/>
      <c r="Q184" s="239"/>
      <c r="R184" s="239"/>
      <c r="S184" s="239"/>
      <c r="T184" s="239"/>
      <c r="U184" s="239"/>
      <c r="V184" s="239"/>
      <c r="W184" s="239"/>
      <c r="X184" s="239"/>
      <c r="Y184" s="277"/>
    </row>
    <row r="185" spans="2:25" ht="30">
      <c r="B185" s="258" t="s">
        <v>18</v>
      </c>
      <c r="C185" s="228" t="s">
        <v>1150</v>
      </c>
      <c r="D185" s="224">
        <v>5.0000000000000001E-3</v>
      </c>
      <c r="E185" s="224">
        <f t="shared" si="7"/>
        <v>0</v>
      </c>
      <c r="F185" s="248">
        <v>43115</v>
      </c>
      <c r="G185" s="248">
        <v>43373</v>
      </c>
      <c r="H185" s="248"/>
      <c r="I185" s="250" t="s">
        <v>866</v>
      </c>
      <c r="J185" s="249" t="s">
        <v>1151</v>
      </c>
      <c r="K185" s="250"/>
      <c r="L185" s="243"/>
      <c r="M185" s="108"/>
      <c r="N185" s="108"/>
      <c r="O185" s="108"/>
      <c r="P185" s="108"/>
      <c r="Q185" s="108"/>
      <c r="R185" s="108"/>
      <c r="S185" s="108"/>
      <c r="T185" s="108"/>
      <c r="U185" s="108"/>
      <c r="V185" s="244"/>
      <c r="W185" s="244"/>
      <c r="X185" s="244"/>
      <c r="Y185" s="276"/>
    </row>
    <row r="186" spans="2:25">
      <c r="B186" s="258" t="s">
        <v>19</v>
      </c>
      <c r="C186" s="228" t="s">
        <v>1152</v>
      </c>
      <c r="D186" s="224">
        <v>0.02</v>
      </c>
      <c r="E186" s="224">
        <f t="shared" si="7"/>
        <v>0</v>
      </c>
      <c r="F186" s="248">
        <v>43160</v>
      </c>
      <c r="G186" s="248">
        <v>43358</v>
      </c>
      <c r="H186" s="248"/>
      <c r="I186" s="250" t="s">
        <v>866</v>
      </c>
      <c r="J186" s="249" t="s">
        <v>1153</v>
      </c>
      <c r="K186" s="250"/>
      <c r="L186" s="243"/>
      <c r="M186" s="244"/>
      <c r="N186" s="244"/>
      <c r="O186" s="108"/>
      <c r="P186" s="108"/>
      <c r="Q186" s="108"/>
      <c r="R186" s="108"/>
      <c r="S186" s="108"/>
      <c r="T186" s="108"/>
      <c r="U186" s="108"/>
      <c r="V186" s="244"/>
      <c r="W186" s="244"/>
      <c r="X186" s="244"/>
      <c r="Y186" s="276"/>
    </row>
    <row r="187" spans="2:25">
      <c r="B187" s="258" t="s">
        <v>20</v>
      </c>
      <c r="C187" s="228" t="s">
        <v>1164</v>
      </c>
      <c r="D187" s="224">
        <v>0.02</v>
      </c>
      <c r="E187" s="224">
        <f t="shared" si="7"/>
        <v>0</v>
      </c>
      <c r="F187" s="248">
        <v>43374</v>
      </c>
      <c r="G187" s="248">
        <v>43403</v>
      </c>
      <c r="H187" s="248"/>
      <c r="I187" s="250" t="s">
        <v>866</v>
      </c>
      <c r="J187" s="249" t="s">
        <v>1153</v>
      </c>
      <c r="K187" s="250"/>
      <c r="L187" s="243"/>
      <c r="M187" s="244"/>
      <c r="N187" s="244"/>
      <c r="O187" s="225"/>
      <c r="P187" s="225"/>
      <c r="Q187" s="225"/>
      <c r="R187" s="225"/>
      <c r="S187" s="225"/>
      <c r="T187" s="225"/>
      <c r="U187" s="244"/>
      <c r="V187" s="108"/>
      <c r="W187" s="244"/>
      <c r="X187" s="244"/>
      <c r="Y187" s="276"/>
    </row>
    <row r="188" spans="2:25">
      <c r="B188" s="258" t="s">
        <v>1105</v>
      </c>
      <c r="C188" s="228" t="s">
        <v>867</v>
      </c>
      <c r="D188" s="224">
        <v>5.0000000000000001E-3</v>
      </c>
      <c r="E188" s="224">
        <f t="shared" si="7"/>
        <v>0</v>
      </c>
      <c r="F188" s="248">
        <v>43419</v>
      </c>
      <c r="G188" s="248">
        <v>43449</v>
      </c>
      <c r="H188" s="248"/>
      <c r="I188" s="250" t="s">
        <v>866</v>
      </c>
      <c r="J188" s="249" t="s">
        <v>1156</v>
      </c>
      <c r="K188" s="250"/>
      <c r="L188" s="243"/>
      <c r="M188" s="244"/>
      <c r="N188" s="244"/>
      <c r="O188" s="225"/>
      <c r="P188" s="225"/>
      <c r="Q188" s="225"/>
      <c r="R188" s="225"/>
      <c r="S188" s="225"/>
      <c r="T188" s="225"/>
      <c r="U188" s="244"/>
      <c r="V188" s="244"/>
      <c r="W188" s="108"/>
      <c r="X188" s="108"/>
      <c r="Y188" s="276"/>
    </row>
    <row r="189" spans="2:25" ht="30">
      <c r="B189" s="255" t="s">
        <v>1072</v>
      </c>
      <c r="C189" s="233" t="s">
        <v>1167</v>
      </c>
      <c r="D189" s="234">
        <f>SUM(D190:D192)</f>
        <v>0.05</v>
      </c>
      <c r="E189" s="234">
        <f>SUM(E190:E192)</f>
        <v>0</v>
      </c>
      <c r="F189" s="235"/>
      <c r="G189" s="120"/>
      <c r="H189" s="120"/>
      <c r="I189" s="121" t="s">
        <v>1168</v>
      </c>
      <c r="J189" s="122"/>
      <c r="K189" s="121"/>
      <c r="L189" s="238"/>
      <c r="M189" s="239"/>
      <c r="N189" s="239"/>
      <c r="O189" s="239"/>
      <c r="P189" s="239"/>
      <c r="Q189" s="239"/>
      <c r="R189" s="239"/>
      <c r="S189" s="239"/>
      <c r="T189" s="239"/>
      <c r="U189" s="239"/>
      <c r="V189" s="239"/>
      <c r="W189" s="239"/>
      <c r="X189" s="239"/>
      <c r="Y189" s="277"/>
    </row>
    <row r="190" spans="2:25" ht="30">
      <c r="B190" s="258" t="s">
        <v>1074</v>
      </c>
      <c r="C190" s="228" t="s">
        <v>1150</v>
      </c>
      <c r="D190" s="224">
        <v>0.03</v>
      </c>
      <c r="E190" s="224">
        <f t="shared" si="7"/>
        <v>0</v>
      </c>
      <c r="F190" s="248">
        <v>43084</v>
      </c>
      <c r="G190" s="248">
        <v>43373</v>
      </c>
      <c r="H190" s="248"/>
      <c r="I190" s="250" t="s">
        <v>866</v>
      </c>
      <c r="J190" s="249" t="s">
        <v>1151</v>
      </c>
      <c r="K190" s="250"/>
      <c r="L190" s="243"/>
      <c r="M190" s="108"/>
      <c r="N190" s="108"/>
      <c r="O190" s="108"/>
      <c r="P190" s="108"/>
      <c r="Q190" s="108"/>
      <c r="R190" s="108"/>
      <c r="S190" s="108"/>
      <c r="T190" s="108"/>
      <c r="U190" s="108"/>
      <c r="V190" s="244"/>
      <c r="W190" s="244"/>
      <c r="X190" s="244"/>
      <c r="Y190" s="276"/>
    </row>
    <row r="191" spans="2:25">
      <c r="B191" s="258" t="s">
        <v>1075</v>
      </c>
      <c r="C191" s="228" t="s">
        <v>1169</v>
      </c>
      <c r="D191" s="224">
        <v>0.01</v>
      </c>
      <c r="E191" s="224">
        <f t="shared" si="7"/>
        <v>0</v>
      </c>
      <c r="F191" s="248">
        <v>43282</v>
      </c>
      <c r="G191" s="248">
        <v>43404</v>
      </c>
      <c r="H191" s="248"/>
      <c r="I191" s="250" t="s">
        <v>866</v>
      </c>
      <c r="J191" s="249" t="s">
        <v>1151</v>
      </c>
      <c r="K191" s="250"/>
      <c r="L191" s="243"/>
      <c r="M191" s="244"/>
      <c r="N191" s="244"/>
      <c r="O191" s="225"/>
      <c r="P191" s="225"/>
      <c r="Q191" s="225"/>
      <c r="R191" s="225"/>
      <c r="S191" s="108"/>
      <c r="T191" s="108"/>
      <c r="U191" s="108"/>
      <c r="V191" s="108"/>
      <c r="W191" s="244"/>
      <c r="X191" s="244"/>
      <c r="Y191" s="276"/>
    </row>
    <row r="192" spans="2:25">
      <c r="B192" s="258" t="s">
        <v>1076</v>
      </c>
      <c r="C192" s="228" t="s">
        <v>867</v>
      </c>
      <c r="D192" s="224">
        <v>0.01</v>
      </c>
      <c r="E192" s="224">
        <f t="shared" si="7"/>
        <v>0</v>
      </c>
      <c r="F192" s="248">
        <v>43419</v>
      </c>
      <c r="G192" s="248">
        <v>43449</v>
      </c>
      <c r="H192" s="248"/>
      <c r="I192" s="250" t="s">
        <v>1155</v>
      </c>
      <c r="J192" s="249" t="s">
        <v>1156</v>
      </c>
      <c r="K192" s="250"/>
      <c r="L192" s="243"/>
      <c r="M192" s="244"/>
      <c r="N192" s="244"/>
      <c r="O192" s="225"/>
      <c r="P192" s="225"/>
      <c r="Q192" s="225"/>
      <c r="R192" s="225"/>
      <c r="S192" s="225"/>
      <c r="T192" s="225"/>
      <c r="U192" s="244"/>
      <c r="V192" s="244"/>
      <c r="W192" s="108"/>
      <c r="X192" s="108"/>
      <c r="Y192" s="276"/>
    </row>
    <row r="193" spans="2:25" ht="30">
      <c r="B193" s="255" t="s">
        <v>1077</v>
      </c>
      <c r="C193" s="233" t="s">
        <v>1170</v>
      </c>
      <c r="D193" s="234">
        <f>SUM(D194:D197)</f>
        <v>4.9999999999999996E-2</v>
      </c>
      <c r="E193" s="234">
        <f>SUM(E194:E197)</f>
        <v>0</v>
      </c>
      <c r="F193" s="235"/>
      <c r="G193" s="120"/>
      <c r="H193" s="120"/>
      <c r="I193" s="122" t="s">
        <v>1525</v>
      </c>
      <c r="J193" s="122"/>
      <c r="K193" s="121"/>
      <c r="L193" s="238"/>
      <c r="M193" s="239"/>
      <c r="N193" s="239"/>
      <c r="O193" s="239"/>
      <c r="P193" s="239"/>
      <c r="Q193" s="239"/>
      <c r="R193" s="239"/>
      <c r="S193" s="239"/>
      <c r="T193" s="239"/>
      <c r="U193" s="239"/>
      <c r="V193" s="239"/>
      <c r="W193" s="239"/>
      <c r="X193" s="239"/>
      <c r="Y193" s="277"/>
    </row>
    <row r="194" spans="2:25" ht="30">
      <c r="B194" s="258" t="s">
        <v>1078</v>
      </c>
      <c r="C194" s="228" t="s">
        <v>1150</v>
      </c>
      <c r="D194" s="224">
        <v>5.0000000000000001E-3</v>
      </c>
      <c r="E194" s="224">
        <f t="shared" si="7"/>
        <v>0</v>
      </c>
      <c r="F194" s="248">
        <v>43115</v>
      </c>
      <c r="G194" s="248">
        <v>43404</v>
      </c>
      <c r="H194" s="248"/>
      <c r="I194" s="250" t="s">
        <v>866</v>
      </c>
      <c r="J194" s="249" t="s">
        <v>1151</v>
      </c>
      <c r="K194" s="250"/>
      <c r="L194" s="243"/>
      <c r="M194" s="108"/>
      <c r="N194" s="108"/>
      <c r="O194" s="108"/>
      <c r="P194" s="108"/>
      <c r="Q194" s="108"/>
      <c r="R194" s="108"/>
      <c r="S194" s="108"/>
      <c r="T194" s="108"/>
      <c r="U194" s="108"/>
      <c r="V194" s="108"/>
      <c r="W194" s="244"/>
      <c r="X194" s="244"/>
      <c r="Y194" s="276"/>
    </row>
    <row r="195" spans="2:25" ht="30">
      <c r="B195" s="258" t="s">
        <v>1081</v>
      </c>
      <c r="C195" s="228" t="s">
        <v>1152</v>
      </c>
      <c r="D195" s="224">
        <v>0.02</v>
      </c>
      <c r="E195" s="224">
        <f t="shared" si="7"/>
        <v>0</v>
      </c>
      <c r="F195" s="248">
        <v>43160</v>
      </c>
      <c r="G195" s="248">
        <v>43404</v>
      </c>
      <c r="H195" s="248"/>
      <c r="I195" s="250" t="s">
        <v>866</v>
      </c>
      <c r="J195" s="249" t="s">
        <v>1163</v>
      </c>
      <c r="K195" s="250"/>
      <c r="L195" s="243"/>
      <c r="M195" s="244"/>
      <c r="N195" s="244"/>
      <c r="O195" s="108"/>
      <c r="P195" s="108"/>
      <c r="Q195" s="108"/>
      <c r="R195" s="108"/>
      <c r="S195" s="108"/>
      <c r="T195" s="108"/>
      <c r="U195" s="108"/>
      <c r="V195" s="108"/>
      <c r="W195" s="244"/>
      <c r="X195" s="244"/>
      <c r="Y195" s="276"/>
    </row>
    <row r="196" spans="2:25" ht="30">
      <c r="B196" s="258" t="s">
        <v>1084</v>
      </c>
      <c r="C196" s="228" t="s">
        <v>1154</v>
      </c>
      <c r="D196" s="224">
        <v>0.02</v>
      </c>
      <c r="E196" s="224">
        <f t="shared" si="7"/>
        <v>0</v>
      </c>
      <c r="F196" s="248">
        <v>43408</v>
      </c>
      <c r="G196" s="248">
        <v>43434</v>
      </c>
      <c r="H196" s="248"/>
      <c r="I196" s="250" t="s">
        <v>866</v>
      </c>
      <c r="J196" s="249" t="s">
        <v>1163</v>
      </c>
      <c r="K196" s="250"/>
      <c r="L196" s="243"/>
      <c r="M196" s="244"/>
      <c r="N196" s="244"/>
      <c r="O196" s="225"/>
      <c r="P196" s="225"/>
      <c r="Q196" s="225"/>
      <c r="R196" s="225"/>
      <c r="S196" s="225"/>
      <c r="T196" s="225"/>
      <c r="U196" s="244"/>
      <c r="V196" s="244"/>
      <c r="W196" s="108"/>
      <c r="X196" s="244"/>
      <c r="Y196" s="276"/>
    </row>
    <row r="197" spans="2:25">
      <c r="B197" s="258" t="s">
        <v>1087</v>
      </c>
      <c r="C197" s="228" t="s">
        <v>867</v>
      </c>
      <c r="D197" s="224">
        <v>5.0000000000000001E-3</v>
      </c>
      <c r="E197" s="224">
        <f t="shared" si="7"/>
        <v>0</v>
      </c>
      <c r="F197" s="248">
        <v>43435</v>
      </c>
      <c r="G197" s="248">
        <v>43454</v>
      </c>
      <c r="H197" s="248"/>
      <c r="I197" s="250" t="s">
        <v>1155</v>
      </c>
      <c r="J197" s="249" t="s">
        <v>1156</v>
      </c>
      <c r="K197" s="250"/>
      <c r="L197" s="243"/>
      <c r="M197" s="244"/>
      <c r="N197" s="244"/>
      <c r="O197" s="225"/>
      <c r="P197" s="225"/>
      <c r="Q197" s="225"/>
      <c r="R197" s="225"/>
      <c r="S197" s="225"/>
      <c r="T197" s="225"/>
      <c r="U197" s="244"/>
      <c r="V197" s="244"/>
      <c r="W197" s="244"/>
      <c r="X197" s="108"/>
      <c r="Y197" s="276"/>
    </row>
    <row r="198" spans="2:25" ht="30">
      <c r="B198" s="255" t="s">
        <v>1171</v>
      </c>
      <c r="C198" s="233" t="s">
        <v>1172</v>
      </c>
      <c r="D198" s="234">
        <f>SUM(D199:D203)</f>
        <v>0.15000000000000002</v>
      </c>
      <c r="E198" s="234">
        <f>SUM(E199:E203)</f>
        <v>0</v>
      </c>
      <c r="F198" s="235"/>
      <c r="G198" s="120"/>
      <c r="H198" s="120"/>
      <c r="I198" s="122" t="s">
        <v>1173</v>
      </c>
      <c r="J198" s="122"/>
      <c r="K198" s="121"/>
      <c r="L198" s="238"/>
      <c r="M198" s="239"/>
      <c r="N198" s="239"/>
      <c r="O198" s="239"/>
      <c r="P198" s="239"/>
      <c r="Q198" s="239"/>
      <c r="R198" s="239"/>
      <c r="S198" s="239"/>
      <c r="T198" s="239"/>
      <c r="U198" s="239"/>
      <c r="V198" s="239"/>
      <c r="W198" s="239"/>
      <c r="X198" s="239"/>
      <c r="Y198" s="277"/>
    </row>
    <row r="199" spans="2:25" ht="30">
      <c r="B199" s="258" t="s">
        <v>1174</v>
      </c>
      <c r="C199" s="228" t="s">
        <v>1150</v>
      </c>
      <c r="D199" s="224">
        <v>0.02</v>
      </c>
      <c r="E199" s="224">
        <f t="shared" si="7"/>
        <v>0</v>
      </c>
      <c r="F199" s="248">
        <v>43115</v>
      </c>
      <c r="G199" s="248">
        <v>43373</v>
      </c>
      <c r="H199" s="248"/>
      <c r="I199" s="250" t="s">
        <v>866</v>
      </c>
      <c r="J199" s="249" t="s">
        <v>1159</v>
      </c>
      <c r="K199" s="250"/>
      <c r="L199" s="243"/>
      <c r="M199" s="108"/>
      <c r="N199" s="108"/>
      <c r="O199" s="108"/>
      <c r="P199" s="108"/>
      <c r="Q199" s="108"/>
      <c r="R199" s="108"/>
      <c r="S199" s="108"/>
      <c r="T199" s="108"/>
      <c r="U199" s="108"/>
      <c r="V199" s="244"/>
      <c r="W199" s="244"/>
      <c r="X199" s="244"/>
      <c r="Y199" s="276"/>
    </row>
    <row r="200" spans="2:25">
      <c r="B200" s="258" t="s">
        <v>1175</v>
      </c>
      <c r="C200" s="228" t="s">
        <v>1152</v>
      </c>
      <c r="D200" s="224">
        <v>0.04</v>
      </c>
      <c r="E200" s="224">
        <f t="shared" si="7"/>
        <v>0</v>
      </c>
      <c r="F200" s="248">
        <v>43160</v>
      </c>
      <c r="G200" s="248">
        <v>43373</v>
      </c>
      <c r="H200" s="248"/>
      <c r="I200" s="250" t="s">
        <v>866</v>
      </c>
      <c r="J200" s="249" t="s">
        <v>1156</v>
      </c>
      <c r="K200" s="250"/>
      <c r="L200" s="243"/>
      <c r="M200" s="244"/>
      <c r="N200" s="244"/>
      <c r="O200" s="108"/>
      <c r="P200" s="108"/>
      <c r="Q200" s="108"/>
      <c r="R200" s="108"/>
      <c r="S200" s="108"/>
      <c r="T200" s="108"/>
      <c r="U200" s="108"/>
      <c r="V200" s="244"/>
      <c r="W200" s="244"/>
      <c r="X200" s="244"/>
      <c r="Y200" s="276"/>
    </row>
    <row r="201" spans="2:25">
      <c r="B201" s="258" t="s">
        <v>1176</v>
      </c>
      <c r="C201" s="228" t="s">
        <v>1154</v>
      </c>
      <c r="D201" s="224">
        <v>0.04</v>
      </c>
      <c r="E201" s="224">
        <f t="shared" si="7"/>
        <v>0</v>
      </c>
      <c r="F201" s="248">
        <v>43374</v>
      </c>
      <c r="G201" s="248">
        <v>43403</v>
      </c>
      <c r="H201" s="248"/>
      <c r="I201" s="250" t="s">
        <v>866</v>
      </c>
      <c r="J201" s="249" t="s">
        <v>1156</v>
      </c>
      <c r="K201" s="250"/>
      <c r="L201" s="243"/>
      <c r="M201" s="244"/>
      <c r="N201" s="244"/>
      <c r="O201" s="225"/>
      <c r="P201" s="225"/>
      <c r="Q201" s="225"/>
      <c r="R201" s="225"/>
      <c r="S201" s="225"/>
      <c r="T201" s="225"/>
      <c r="U201" s="244"/>
      <c r="V201" s="244"/>
      <c r="W201" s="108"/>
      <c r="X201" s="244"/>
      <c r="Y201" s="276"/>
    </row>
    <row r="202" spans="2:25" ht="30">
      <c r="B202" s="258" t="s">
        <v>1177</v>
      </c>
      <c r="C202" s="168" t="s">
        <v>1160</v>
      </c>
      <c r="D202" s="224">
        <v>0.04</v>
      </c>
      <c r="E202" s="224">
        <f t="shared" si="7"/>
        <v>0</v>
      </c>
      <c r="F202" s="248">
        <v>43266</v>
      </c>
      <c r="G202" s="248">
        <v>43419</v>
      </c>
      <c r="H202" s="248"/>
      <c r="I202" s="250" t="s">
        <v>1178</v>
      </c>
      <c r="J202" s="249" t="s">
        <v>1159</v>
      </c>
      <c r="K202" s="250"/>
      <c r="L202" s="243"/>
      <c r="M202" s="244"/>
      <c r="N202" s="244"/>
      <c r="O202" s="225"/>
      <c r="P202" s="225"/>
      <c r="Q202" s="225"/>
      <c r="R202" s="108"/>
      <c r="S202" s="108"/>
      <c r="T202" s="108"/>
      <c r="U202" s="108"/>
      <c r="V202" s="108"/>
      <c r="W202" s="108"/>
      <c r="X202" s="244"/>
      <c r="Y202" s="276"/>
    </row>
    <row r="203" spans="2:25">
      <c r="B203" s="258" t="s">
        <v>1179</v>
      </c>
      <c r="C203" s="228" t="s">
        <v>867</v>
      </c>
      <c r="D203" s="224">
        <v>0.01</v>
      </c>
      <c r="E203" s="224">
        <f t="shared" si="7"/>
        <v>0</v>
      </c>
      <c r="F203" s="248">
        <v>43419</v>
      </c>
      <c r="G203" s="248">
        <v>43449</v>
      </c>
      <c r="H203" s="248"/>
      <c r="I203" s="250" t="s">
        <v>1155</v>
      </c>
      <c r="J203" s="249" t="s">
        <v>1156</v>
      </c>
      <c r="K203" s="250"/>
      <c r="L203" s="243"/>
      <c r="M203" s="244"/>
      <c r="N203" s="244"/>
      <c r="O203" s="225"/>
      <c r="P203" s="225"/>
      <c r="Q203" s="225"/>
      <c r="R203" s="225"/>
      <c r="S203" s="225"/>
      <c r="T203" s="225"/>
      <c r="U203" s="244"/>
      <c r="V203" s="244"/>
      <c r="W203" s="108"/>
      <c r="X203" s="108"/>
      <c r="Y203" s="276"/>
    </row>
    <row r="204" spans="2:25" ht="45">
      <c r="B204" s="255" t="s">
        <v>1180</v>
      </c>
      <c r="C204" s="233" t="s">
        <v>1181</v>
      </c>
      <c r="D204" s="234">
        <f>SUM(D205:D209)</f>
        <v>0.15000000000000002</v>
      </c>
      <c r="E204" s="234">
        <f>SUM(E205:E209)</f>
        <v>0</v>
      </c>
      <c r="F204" s="235"/>
      <c r="G204" s="120"/>
      <c r="H204" s="120"/>
      <c r="I204" s="122" t="s">
        <v>1182</v>
      </c>
      <c r="J204" s="122"/>
      <c r="K204" s="121"/>
      <c r="L204" s="238"/>
      <c r="M204" s="239"/>
      <c r="N204" s="239"/>
      <c r="O204" s="239"/>
      <c r="P204" s="239"/>
      <c r="Q204" s="239"/>
      <c r="R204" s="239"/>
      <c r="S204" s="239"/>
      <c r="T204" s="239"/>
      <c r="U204" s="239"/>
      <c r="V204" s="239"/>
      <c r="W204" s="239"/>
      <c r="X204" s="239"/>
      <c r="Y204" s="277"/>
    </row>
    <row r="205" spans="2:25" ht="30">
      <c r="B205" s="258" t="s">
        <v>1183</v>
      </c>
      <c r="C205" s="228" t="s">
        <v>1150</v>
      </c>
      <c r="D205" s="224">
        <v>0.02</v>
      </c>
      <c r="E205" s="224">
        <f t="shared" si="7"/>
        <v>0</v>
      </c>
      <c r="F205" s="248">
        <v>43115</v>
      </c>
      <c r="G205" s="248">
        <v>43373</v>
      </c>
      <c r="H205" s="248"/>
      <c r="I205" s="250" t="s">
        <v>866</v>
      </c>
      <c r="J205" s="249" t="s">
        <v>1159</v>
      </c>
      <c r="K205" s="250"/>
      <c r="L205" s="243"/>
      <c r="M205" s="108"/>
      <c r="N205" s="108"/>
      <c r="O205" s="108"/>
      <c r="P205" s="108"/>
      <c r="Q205" s="108"/>
      <c r="R205" s="108"/>
      <c r="S205" s="108"/>
      <c r="T205" s="108"/>
      <c r="U205" s="108"/>
      <c r="V205" s="244"/>
      <c r="W205" s="244"/>
      <c r="X205" s="244"/>
      <c r="Y205" s="276"/>
    </row>
    <row r="206" spans="2:25">
      <c r="B206" s="258" t="s">
        <v>1184</v>
      </c>
      <c r="C206" s="228" t="s">
        <v>1152</v>
      </c>
      <c r="D206" s="224">
        <v>0.04</v>
      </c>
      <c r="E206" s="224">
        <f t="shared" si="7"/>
        <v>0</v>
      </c>
      <c r="F206" s="248">
        <v>43160</v>
      </c>
      <c r="G206" s="248">
        <v>43373</v>
      </c>
      <c r="H206" s="248"/>
      <c r="I206" s="250" t="s">
        <v>866</v>
      </c>
      <c r="J206" s="249" t="s">
        <v>1156</v>
      </c>
      <c r="K206" s="250"/>
      <c r="L206" s="243"/>
      <c r="M206" s="244"/>
      <c r="N206" s="244"/>
      <c r="O206" s="108"/>
      <c r="P206" s="108"/>
      <c r="Q206" s="108"/>
      <c r="R206" s="108"/>
      <c r="S206" s="108"/>
      <c r="T206" s="108"/>
      <c r="U206" s="108"/>
      <c r="V206" s="244"/>
      <c r="W206" s="244"/>
      <c r="X206" s="244"/>
      <c r="Y206" s="276"/>
    </row>
    <row r="207" spans="2:25">
      <c r="B207" s="258" t="s">
        <v>1185</v>
      </c>
      <c r="C207" s="228" t="s">
        <v>1154</v>
      </c>
      <c r="D207" s="224">
        <v>0.04</v>
      </c>
      <c r="E207" s="224">
        <f t="shared" si="7"/>
        <v>0</v>
      </c>
      <c r="F207" s="248">
        <v>43374</v>
      </c>
      <c r="G207" s="248">
        <v>43403</v>
      </c>
      <c r="H207" s="248"/>
      <c r="I207" s="250" t="s">
        <v>866</v>
      </c>
      <c r="J207" s="249" t="s">
        <v>1156</v>
      </c>
      <c r="K207" s="250"/>
      <c r="L207" s="243"/>
      <c r="M207" s="244"/>
      <c r="N207" s="244"/>
      <c r="O207" s="225"/>
      <c r="P207" s="225"/>
      <c r="Q207" s="225"/>
      <c r="R207" s="225"/>
      <c r="S207" s="225"/>
      <c r="T207" s="225"/>
      <c r="U207" s="244"/>
      <c r="V207" s="244"/>
      <c r="W207" s="108"/>
      <c r="X207" s="244"/>
      <c r="Y207" s="276"/>
    </row>
    <row r="208" spans="2:25" ht="30">
      <c r="B208" s="258" t="s">
        <v>1186</v>
      </c>
      <c r="C208" s="168" t="s">
        <v>1160</v>
      </c>
      <c r="D208" s="224">
        <v>0.04</v>
      </c>
      <c r="E208" s="224">
        <f t="shared" si="7"/>
        <v>0</v>
      </c>
      <c r="F208" s="248">
        <v>43266</v>
      </c>
      <c r="G208" s="248">
        <v>43419</v>
      </c>
      <c r="H208" s="248"/>
      <c r="I208" s="250" t="s">
        <v>1178</v>
      </c>
      <c r="J208" s="249" t="s">
        <v>1159</v>
      </c>
      <c r="K208" s="250"/>
      <c r="L208" s="243"/>
      <c r="M208" s="244"/>
      <c r="N208" s="244"/>
      <c r="O208" s="225"/>
      <c r="P208" s="225"/>
      <c r="Q208" s="225"/>
      <c r="R208" s="108"/>
      <c r="S208" s="108"/>
      <c r="T208" s="108"/>
      <c r="U208" s="108"/>
      <c r="V208" s="108"/>
      <c r="W208" s="108"/>
      <c r="X208" s="244"/>
      <c r="Y208" s="276"/>
    </row>
    <row r="209" spans="2:25">
      <c r="B209" s="258" t="s">
        <v>1187</v>
      </c>
      <c r="C209" s="228" t="s">
        <v>867</v>
      </c>
      <c r="D209" s="224">
        <v>0.01</v>
      </c>
      <c r="E209" s="224">
        <f t="shared" si="7"/>
        <v>0</v>
      </c>
      <c r="F209" s="248">
        <v>43419</v>
      </c>
      <c r="G209" s="248">
        <v>43449</v>
      </c>
      <c r="H209" s="248"/>
      <c r="I209" s="250" t="s">
        <v>1155</v>
      </c>
      <c r="J209" s="249" t="s">
        <v>1156</v>
      </c>
      <c r="K209" s="250"/>
      <c r="L209" s="243"/>
      <c r="M209" s="244"/>
      <c r="N209" s="244"/>
      <c r="O209" s="225"/>
      <c r="P209" s="225"/>
      <c r="Q209" s="225"/>
      <c r="R209" s="225"/>
      <c r="S209" s="225"/>
      <c r="T209" s="225"/>
      <c r="U209" s="244"/>
      <c r="V209" s="244"/>
      <c r="W209" s="108"/>
      <c r="X209" s="108"/>
      <c r="Y209" s="276"/>
    </row>
    <row r="210" spans="2:25" ht="30">
      <c r="B210" s="255" t="s">
        <v>1188</v>
      </c>
      <c r="C210" s="233" t="s">
        <v>1189</v>
      </c>
      <c r="D210" s="234">
        <f>SUM(D211:D215)</f>
        <v>0.1</v>
      </c>
      <c r="E210" s="234">
        <f>SUM(E211:E215)</f>
        <v>0</v>
      </c>
      <c r="F210" s="235"/>
      <c r="G210" s="120"/>
      <c r="H210" s="120"/>
      <c r="I210" s="122" t="s">
        <v>1190</v>
      </c>
      <c r="J210" s="122"/>
      <c r="K210" s="121"/>
      <c r="L210" s="238"/>
      <c r="M210" s="239"/>
      <c r="N210" s="239"/>
      <c r="O210" s="239"/>
      <c r="P210" s="239"/>
      <c r="Q210" s="239"/>
      <c r="R210" s="239"/>
      <c r="S210" s="239"/>
      <c r="T210" s="239"/>
      <c r="U210" s="239"/>
      <c r="V210" s="239"/>
      <c r="W210" s="239"/>
      <c r="X210" s="239"/>
      <c r="Y210" s="277"/>
    </row>
    <row r="211" spans="2:25" ht="30">
      <c r="B211" s="258" t="s">
        <v>1191</v>
      </c>
      <c r="C211" s="228" t="s">
        <v>1150</v>
      </c>
      <c r="D211" s="224">
        <v>5.0000000000000001E-3</v>
      </c>
      <c r="E211" s="224">
        <f t="shared" si="7"/>
        <v>0</v>
      </c>
      <c r="F211" s="248">
        <v>43132</v>
      </c>
      <c r="G211" s="248">
        <v>43404</v>
      </c>
      <c r="H211" s="248"/>
      <c r="I211" s="250" t="s">
        <v>866</v>
      </c>
      <c r="J211" s="249" t="s">
        <v>1159</v>
      </c>
      <c r="K211" s="250"/>
      <c r="L211" s="243"/>
      <c r="M211" s="225"/>
      <c r="N211" s="108"/>
      <c r="O211" s="108"/>
      <c r="P211" s="108"/>
      <c r="Q211" s="108"/>
      <c r="R211" s="108"/>
      <c r="S211" s="108"/>
      <c r="T211" s="108"/>
      <c r="U211" s="108"/>
      <c r="V211" s="108"/>
      <c r="W211" s="225"/>
      <c r="X211" s="225"/>
      <c r="Y211" s="276"/>
    </row>
    <row r="212" spans="2:25">
      <c r="B212" s="258" t="s">
        <v>1192</v>
      </c>
      <c r="C212" s="228" t="s">
        <v>1152</v>
      </c>
      <c r="D212" s="224">
        <v>0.03</v>
      </c>
      <c r="E212" s="224">
        <f t="shared" si="7"/>
        <v>0</v>
      </c>
      <c r="F212" s="248">
        <v>43174</v>
      </c>
      <c r="G212" s="248">
        <v>43388</v>
      </c>
      <c r="H212" s="248"/>
      <c r="I212" s="250" t="s">
        <v>866</v>
      </c>
      <c r="J212" s="249" t="s">
        <v>1156</v>
      </c>
      <c r="K212" s="250"/>
      <c r="L212" s="243"/>
      <c r="M212" s="225"/>
      <c r="N212" s="225"/>
      <c r="O212" s="108"/>
      <c r="P212" s="108"/>
      <c r="Q212" s="108"/>
      <c r="R212" s="108"/>
      <c r="S212" s="108"/>
      <c r="T212" s="108"/>
      <c r="U212" s="108"/>
      <c r="V212" s="108"/>
      <c r="W212" s="225"/>
      <c r="X212" s="225"/>
      <c r="Y212" s="276"/>
    </row>
    <row r="213" spans="2:25">
      <c r="B213" s="258" t="s">
        <v>1193</v>
      </c>
      <c r="C213" s="228" t="s">
        <v>1154</v>
      </c>
      <c r="D213" s="224">
        <v>0.03</v>
      </c>
      <c r="E213" s="224">
        <f t="shared" si="7"/>
        <v>0</v>
      </c>
      <c r="F213" s="248">
        <v>43408</v>
      </c>
      <c r="G213" s="248">
        <v>43449</v>
      </c>
      <c r="H213" s="248"/>
      <c r="I213" s="250" t="s">
        <v>866</v>
      </c>
      <c r="J213" s="249" t="s">
        <v>1156</v>
      </c>
      <c r="K213" s="250"/>
      <c r="L213" s="243"/>
      <c r="M213" s="225"/>
      <c r="N213" s="225"/>
      <c r="O213" s="225"/>
      <c r="P213" s="225"/>
      <c r="Q213" s="225"/>
      <c r="R213" s="225"/>
      <c r="S213" s="225"/>
      <c r="T213" s="225"/>
      <c r="U213" s="225"/>
      <c r="V213" s="225"/>
      <c r="W213" s="108"/>
      <c r="X213" s="108"/>
      <c r="Y213" s="276"/>
    </row>
    <row r="214" spans="2:25" ht="30">
      <c r="B214" s="258" t="s">
        <v>1194</v>
      </c>
      <c r="C214" s="168" t="s">
        <v>1160</v>
      </c>
      <c r="D214" s="224">
        <v>0.03</v>
      </c>
      <c r="E214" s="224">
        <f>(SUM(M214:X214)*D214)</f>
        <v>0</v>
      </c>
      <c r="F214" s="248">
        <v>43344</v>
      </c>
      <c r="G214" s="248">
        <v>43449</v>
      </c>
      <c r="H214" s="248"/>
      <c r="I214" s="250" t="s">
        <v>1178</v>
      </c>
      <c r="J214" s="249" t="s">
        <v>1159</v>
      </c>
      <c r="K214" s="250"/>
      <c r="L214" s="243"/>
      <c r="M214" s="225"/>
      <c r="N214" s="225"/>
      <c r="O214" s="225"/>
      <c r="P214" s="225"/>
      <c r="Q214" s="225"/>
      <c r="R214" s="225"/>
      <c r="S214" s="225"/>
      <c r="T214" s="225"/>
      <c r="U214" s="225"/>
      <c r="V214" s="108"/>
      <c r="W214" s="108"/>
      <c r="X214" s="108"/>
      <c r="Y214" s="276"/>
    </row>
    <row r="215" spans="2:25">
      <c r="B215" s="258" t="s">
        <v>1195</v>
      </c>
      <c r="C215" s="228" t="s">
        <v>867</v>
      </c>
      <c r="D215" s="224">
        <v>5.0000000000000001E-3</v>
      </c>
      <c r="E215" s="224">
        <f t="shared" si="7"/>
        <v>0</v>
      </c>
      <c r="F215" s="248">
        <v>43435</v>
      </c>
      <c r="G215" s="248">
        <v>43454</v>
      </c>
      <c r="H215" s="248"/>
      <c r="I215" s="250" t="s">
        <v>1155</v>
      </c>
      <c r="J215" s="249" t="s">
        <v>1156</v>
      </c>
      <c r="K215" s="250"/>
      <c r="L215" s="243"/>
      <c r="M215" s="225"/>
      <c r="N215" s="225"/>
      <c r="O215" s="225"/>
      <c r="P215" s="225"/>
      <c r="Q215" s="225"/>
      <c r="R215" s="225"/>
      <c r="S215" s="225"/>
      <c r="T215" s="225"/>
      <c r="U215" s="225"/>
      <c r="V215" s="225"/>
      <c r="W215" s="225"/>
      <c r="X215" s="108"/>
      <c r="Y215" s="276"/>
    </row>
    <row r="216" spans="2:25">
      <c r="B216" s="257" t="s">
        <v>34</v>
      </c>
      <c r="C216" s="151" t="s">
        <v>1502</v>
      </c>
      <c r="D216" s="152">
        <f>D217+D220+D226+D228+D230+D234</f>
        <v>1</v>
      </c>
      <c r="E216" s="152">
        <f>E217+E220+E226+E228+E230+E234</f>
        <v>0</v>
      </c>
      <c r="F216" s="153"/>
      <c r="G216" s="153"/>
      <c r="H216" s="153"/>
      <c r="I216" s="153"/>
      <c r="J216" s="153"/>
      <c r="K216" s="153"/>
      <c r="L216" s="153"/>
      <c r="M216" s="154"/>
      <c r="N216" s="154"/>
      <c r="O216" s="154"/>
      <c r="P216" s="154"/>
      <c r="Q216" s="154"/>
      <c r="R216" s="154"/>
      <c r="S216" s="154"/>
      <c r="T216" s="154"/>
      <c r="U216" s="154"/>
      <c r="V216" s="154"/>
      <c r="W216" s="154"/>
      <c r="X216" s="154"/>
      <c r="Y216" s="274"/>
    </row>
    <row r="217" spans="2:25" ht="30">
      <c r="B217" s="261" t="s">
        <v>22</v>
      </c>
      <c r="C217" s="233" t="s">
        <v>1746</v>
      </c>
      <c r="D217" s="234">
        <f>SUM(D218:D219)</f>
        <v>0.2</v>
      </c>
      <c r="E217" s="234">
        <v>0</v>
      </c>
      <c r="F217" s="240"/>
      <c r="G217" s="236"/>
      <c r="H217" s="236"/>
      <c r="I217" s="241" t="s">
        <v>1780</v>
      </c>
      <c r="J217" s="237"/>
      <c r="K217" s="237"/>
      <c r="L217" s="238"/>
      <c r="M217" s="239"/>
      <c r="N217" s="239"/>
      <c r="O217" s="239"/>
      <c r="P217" s="239"/>
      <c r="Q217" s="239"/>
      <c r="R217" s="239"/>
      <c r="S217" s="239"/>
      <c r="T217" s="239"/>
      <c r="U217" s="239"/>
      <c r="V217" s="239"/>
      <c r="W217" s="239"/>
      <c r="X217" s="239"/>
      <c r="Y217" s="280"/>
    </row>
    <row r="218" spans="2:25" ht="45">
      <c r="B218" s="262"/>
      <c r="C218" s="229" t="s">
        <v>1747</v>
      </c>
      <c r="D218" s="224">
        <v>0.1</v>
      </c>
      <c r="E218" s="224">
        <f t="shared" ref="E218:E236" si="8">(SUM(M218:X218)*D218)</f>
        <v>0</v>
      </c>
      <c r="F218" s="223">
        <v>43101</v>
      </c>
      <c r="G218" s="226">
        <v>43220</v>
      </c>
      <c r="H218" s="246"/>
      <c r="I218" s="231" t="s">
        <v>1748</v>
      </c>
      <c r="J218" s="227" t="s">
        <v>1281</v>
      </c>
      <c r="K218" s="242"/>
      <c r="L218" s="243"/>
      <c r="M218" s="230"/>
      <c r="N218" s="230"/>
      <c r="O218" s="230"/>
      <c r="P218" s="230"/>
      <c r="Q218" s="225"/>
      <c r="R218" s="225"/>
      <c r="S218" s="225"/>
      <c r="T218" s="225"/>
      <c r="U218" s="225"/>
      <c r="V218" s="225"/>
      <c r="W218" s="225"/>
      <c r="X218" s="225"/>
      <c r="Y218" s="281"/>
    </row>
    <row r="219" spans="2:25" ht="45">
      <c r="B219" s="262"/>
      <c r="C219" s="228" t="s">
        <v>1749</v>
      </c>
      <c r="D219" s="224">
        <v>0.1</v>
      </c>
      <c r="E219" s="224">
        <f t="shared" si="8"/>
        <v>0</v>
      </c>
      <c r="F219" s="223">
        <v>43221</v>
      </c>
      <c r="G219" s="226">
        <v>43342</v>
      </c>
      <c r="H219" s="246"/>
      <c r="I219" s="231" t="s">
        <v>1750</v>
      </c>
      <c r="J219" s="227" t="s">
        <v>1751</v>
      </c>
      <c r="K219" s="242"/>
      <c r="L219" s="243"/>
      <c r="M219" s="225"/>
      <c r="N219" s="225"/>
      <c r="O219" s="225"/>
      <c r="P219" s="225"/>
      <c r="Q219" s="230"/>
      <c r="R219" s="230"/>
      <c r="S219" s="230"/>
      <c r="T219" s="230"/>
      <c r="U219" s="225"/>
      <c r="V219" s="225"/>
      <c r="W219" s="225"/>
      <c r="X219" s="225"/>
      <c r="Y219" s="281"/>
    </row>
    <row r="220" spans="2:25" ht="30">
      <c r="B220" s="261" t="s">
        <v>25</v>
      </c>
      <c r="C220" s="233" t="s">
        <v>1752</v>
      </c>
      <c r="D220" s="234">
        <f>SUM(D221:D225)</f>
        <v>0.3</v>
      </c>
      <c r="E220" s="234">
        <v>0</v>
      </c>
      <c r="F220" s="235"/>
      <c r="G220" s="236"/>
      <c r="H220" s="236"/>
      <c r="I220" s="237" t="s">
        <v>1781</v>
      </c>
      <c r="J220" s="241"/>
      <c r="K220" s="237"/>
      <c r="L220" s="238"/>
      <c r="M220" s="239"/>
      <c r="N220" s="239"/>
      <c r="O220" s="239"/>
      <c r="P220" s="239"/>
      <c r="Q220" s="239"/>
      <c r="R220" s="239"/>
      <c r="S220" s="239"/>
      <c r="T220" s="239"/>
      <c r="U220" s="239"/>
      <c r="V220" s="239"/>
      <c r="W220" s="239"/>
      <c r="X220" s="239"/>
      <c r="Y220" s="282"/>
    </row>
    <row r="221" spans="2:25" ht="45">
      <c r="B221" s="263" t="s">
        <v>9</v>
      </c>
      <c r="C221" s="228" t="s">
        <v>1753</v>
      </c>
      <c r="D221" s="224">
        <v>0.1</v>
      </c>
      <c r="E221" s="224">
        <f t="shared" si="8"/>
        <v>0</v>
      </c>
      <c r="F221" s="223">
        <v>43221</v>
      </c>
      <c r="G221" s="226">
        <v>43343</v>
      </c>
      <c r="H221" s="247"/>
      <c r="I221" s="229" t="s">
        <v>1754</v>
      </c>
      <c r="J221" s="227" t="s">
        <v>1755</v>
      </c>
      <c r="K221" s="242"/>
      <c r="L221" s="243"/>
      <c r="M221" s="244"/>
      <c r="N221" s="244"/>
      <c r="O221" s="225"/>
      <c r="P221" s="225"/>
      <c r="Q221" s="230"/>
      <c r="R221" s="230"/>
      <c r="S221" s="230"/>
      <c r="T221" s="230"/>
      <c r="U221" s="244"/>
      <c r="V221" s="244"/>
      <c r="W221" s="244"/>
      <c r="X221" s="244"/>
      <c r="Y221" s="281" t="s">
        <v>1786</v>
      </c>
    </row>
    <row r="222" spans="2:25" ht="45">
      <c r="B222" s="263" t="s">
        <v>10</v>
      </c>
      <c r="C222" s="228" t="s">
        <v>1756</v>
      </c>
      <c r="D222" s="224">
        <v>0.05</v>
      </c>
      <c r="E222" s="224">
        <f t="shared" si="8"/>
        <v>0</v>
      </c>
      <c r="F222" s="223">
        <v>43160</v>
      </c>
      <c r="G222" s="226">
        <v>43465</v>
      </c>
      <c r="H222" s="247"/>
      <c r="I222" s="229" t="s">
        <v>1757</v>
      </c>
      <c r="J222" s="227" t="s">
        <v>1751</v>
      </c>
      <c r="K222" s="242"/>
      <c r="L222" s="243"/>
      <c r="M222" s="244"/>
      <c r="N222" s="244"/>
      <c r="O222" s="230"/>
      <c r="P222" s="230"/>
      <c r="Q222" s="230"/>
      <c r="R222" s="230"/>
      <c r="S222" s="230"/>
      <c r="T222" s="230"/>
      <c r="U222" s="230"/>
      <c r="V222" s="230"/>
      <c r="W222" s="230"/>
      <c r="X222" s="230"/>
      <c r="Y222" s="283"/>
    </row>
    <row r="223" spans="2:25" ht="45">
      <c r="B223" s="263" t="s">
        <v>11</v>
      </c>
      <c r="C223" s="228" t="s">
        <v>1758</v>
      </c>
      <c r="D223" s="224">
        <v>0.05</v>
      </c>
      <c r="E223" s="224">
        <f t="shared" si="8"/>
        <v>0</v>
      </c>
      <c r="F223" s="223">
        <v>43221</v>
      </c>
      <c r="G223" s="226">
        <v>43404</v>
      </c>
      <c r="H223" s="247"/>
      <c r="I223" s="229" t="s">
        <v>1759</v>
      </c>
      <c r="J223" s="227" t="s">
        <v>1751</v>
      </c>
      <c r="K223" s="242"/>
      <c r="L223" s="243"/>
      <c r="M223" s="244"/>
      <c r="N223" s="244"/>
      <c r="O223" s="225"/>
      <c r="P223" s="225"/>
      <c r="Q223" s="230"/>
      <c r="R223" s="230"/>
      <c r="S223" s="230"/>
      <c r="T223" s="230"/>
      <c r="U223" s="230"/>
      <c r="V223" s="230"/>
      <c r="W223" s="244"/>
      <c r="X223" s="244"/>
      <c r="Y223" s="283"/>
    </row>
    <row r="224" spans="2:25" ht="45">
      <c r="B224" s="263" t="s">
        <v>1760</v>
      </c>
      <c r="C224" s="228" t="s">
        <v>1761</v>
      </c>
      <c r="D224" s="224">
        <v>0.05</v>
      </c>
      <c r="E224" s="224">
        <f t="shared" si="8"/>
        <v>0</v>
      </c>
      <c r="F224" s="223">
        <v>43221</v>
      </c>
      <c r="G224" s="226">
        <v>43343</v>
      </c>
      <c r="H224" s="247"/>
      <c r="I224" s="229" t="s">
        <v>1762</v>
      </c>
      <c r="J224" s="227" t="s">
        <v>1755</v>
      </c>
      <c r="K224" s="242"/>
      <c r="L224" s="243"/>
      <c r="M224" s="244"/>
      <c r="N224" s="244"/>
      <c r="O224" s="225"/>
      <c r="P224" s="225"/>
      <c r="Q224" s="230"/>
      <c r="R224" s="230"/>
      <c r="S224" s="230"/>
      <c r="T224" s="230"/>
      <c r="U224" s="225"/>
      <c r="V224" s="225"/>
      <c r="W224" s="244"/>
      <c r="X224" s="244"/>
      <c r="Y224" s="283"/>
    </row>
    <row r="225" spans="2:25" ht="45">
      <c r="B225" s="263" t="s">
        <v>13</v>
      </c>
      <c r="C225" s="228" t="s">
        <v>1763</v>
      </c>
      <c r="D225" s="224">
        <v>0.05</v>
      </c>
      <c r="E225" s="224">
        <f t="shared" si="8"/>
        <v>0</v>
      </c>
      <c r="F225" s="223">
        <v>43160</v>
      </c>
      <c r="G225" s="226">
        <v>43343</v>
      </c>
      <c r="H225" s="247"/>
      <c r="I225" s="229" t="s">
        <v>1764</v>
      </c>
      <c r="J225" s="227" t="s">
        <v>1751</v>
      </c>
      <c r="K225" s="242"/>
      <c r="L225" s="243"/>
      <c r="M225" s="244"/>
      <c r="N225" s="244"/>
      <c r="O225" s="225"/>
      <c r="P225" s="225"/>
      <c r="Q225" s="230"/>
      <c r="R225" s="230"/>
      <c r="S225" s="230"/>
      <c r="T225" s="230"/>
      <c r="U225" s="225"/>
      <c r="V225" s="225"/>
      <c r="W225" s="244"/>
      <c r="X225" s="244"/>
      <c r="Y225" s="281" t="s">
        <v>1787</v>
      </c>
    </row>
    <row r="226" spans="2:25" ht="30">
      <c r="B226" s="261" t="s">
        <v>24</v>
      </c>
      <c r="C226" s="233" t="s">
        <v>1765</v>
      </c>
      <c r="D226" s="234">
        <f>SUM(D227)</f>
        <v>0.1</v>
      </c>
      <c r="E226" s="234">
        <v>0</v>
      </c>
      <c r="F226" s="235"/>
      <c r="G226" s="236"/>
      <c r="H226" s="236"/>
      <c r="I226" s="237" t="s">
        <v>1782</v>
      </c>
      <c r="J226" s="237"/>
      <c r="K226" s="237"/>
      <c r="L226" s="238"/>
      <c r="M226" s="239"/>
      <c r="N226" s="239"/>
      <c r="O226" s="239"/>
      <c r="P226" s="239"/>
      <c r="Q226" s="239"/>
      <c r="R226" s="239"/>
      <c r="S226" s="239"/>
      <c r="T226" s="239"/>
      <c r="U226" s="239"/>
      <c r="V226" s="239"/>
      <c r="W226" s="239"/>
      <c r="X226" s="239"/>
      <c r="Y226" s="282"/>
    </row>
    <row r="227" spans="2:25" ht="60">
      <c r="B227" s="263" t="s">
        <v>16</v>
      </c>
      <c r="C227" s="228" t="s">
        <v>1766</v>
      </c>
      <c r="D227" s="224">
        <v>0.1</v>
      </c>
      <c r="E227" s="224">
        <f t="shared" si="8"/>
        <v>0</v>
      </c>
      <c r="F227" s="223">
        <v>43282</v>
      </c>
      <c r="G227" s="226">
        <v>43404</v>
      </c>
      <c r="H227" s="247"/>
      <c r="I227" s="245" t="s">
        <v>1767</v>
      </c>
      <c r="J227" s="227" t="s">
        <v>1768</v>
      </c>
      <c r="K227" s="242"/>
      <c r="L227" s="243"/>
      <c r="M227" s="230"/>
      <c r="N227" s="230"/>
      <c r="O227" s="230"/>
      <c r="P227" s="230"/>
      <c r="Q227" s="225"/>
      <c r="R227" s="225"/>
      <c r="S227" s="225"/>
      <c r="T227" s="225"/>
      <c r="U227" s="225"/>
      <c r="V227" s="225"/>
      <c r="W227" s="225"/>
      <c r="X227" s="225"/>
      <c r="Y227" s="283"/>
    </row>
    <row r="228" spans="2:25" ht="30">
      <c r="B228" s="261" t="s">
        <v>23</v>
      </c>
      <c r="C228" s="233" t="s">
        <v>1769</v>
      </c>
      <c r="D228" s="234">
        <f>SUM(D229)</f>
        <v>0.05</v>
      </c>
      <c r="E228" s="234">
        <v>0</v>
      </c>
      <c r="F228" s="235"/>
      <c r="G228" s="236"/>
      <c r="H228" s="236"/>
      <c r="I228" s="237" t="s">
        <v>1783</v>
      </c>
      <c r="J228" s="237"/>
      <c r="K228" s="237"/>
      <c r="L228" s="238"/>
      <c r="M228" s="239"/>
      <c r="N228" s="239"/>
      <c r="O228" s="239"/>
      <c r="P228" s="239"/>
      <c r="Q228" s="239"/>
      <c r="R228" s="239"/>
      <c r="S228" s="239"/>
      <c r="T228" s="239"/>
      <c r="U228" s="239"/>
      <c r="V228" s="239"/>
      <c r="W228" s="239"/>
      <c r="X228" s="239"/>
      <c r="Y228" s="282"/>
    </row>
    <row r="229" spans="2:25" ht="30">
      <c r="B229" s="263" t="s">
        <v>18</v>
      </c>
      <c r="C229" s="228" t="s">
        <v>1770</v>
      </c>
      <c r="D229" s="224">
        <v>0.05</v>
      </c>
      <c r="E229" s="224">
        <f t="shared" si="8"/>
        <v>0</v>
      </c>
      <c r="F229" s="223">
        <v>43344</v>
      </c>
      <c r="G229" s="226">
        <v>43465</v>
      </c>
      <c r="H229" s="247"/>
      <c r="I229" s="245" t="s">
        <v>1771</v>
      </c>
      <c r="J229" s="227" t="s">
        <v>1716</v>
      </c>
      <c r="K229" s="242"/>
      <c r="L229" s="243"/>
      <c r="M229" s="225"/>
      <c r="N229" s="225"/>
      <c r="O229" s="225"/>
      <c r="P229" s="225"/>
      <c r="Q229" s="225"/>
      <c r="R229" s="225"/>
      <c r="S229" s="225"/>
      <c r="T229" s="225"/>
      <c r="U229" s="230"/>
      <c r="V229" s="230"/>
      <c r="W229" s="230"/>
      <c r="X229" s="230"/>
      <c r="Y229" s="281" t="s">
        <v>1788</v>
      </c>
    </row>
    <row r="230" spans="2:25" ht="30">
      <c r="B230" s="261" t="s">
        <v>1072</v>
      </c>
      <c r="C230" s="233" t="s">
        <v>1772</v>
      </c>
      <c r="D230" s="234">
        <f>SUM(D231:D233)</f>
        <v>0.25</v>
      </c>
      <c r="E230" s="234">
        <v>0</v>
      </c>
      <c r="F230" s="235"/>
      <c r="G230" s="236"/>
      <c r="H230" s="236"/>
      <c r="I230" s="237" t="s">
        <v>1784</v>
      </c>
      <c r="J230" s="241"/>
      <c r="K230" s="237"/>
      <c r="L230" s="238"/>
      <c r="M230" s="239"/>
      <c r="N230" s="239"/>
      <c r="O230" s="239"/>
      <c r="P230" s="239"/>
      <c r="Q230" s="239"/>
      <c r="R230" s="239"/>
      <c r="S230" s="239"/>
      <c r="T230" s="239"/>
      <c r="U230" s="239"/>
      <c r="V230" s="239"/>
      <c r="W230" s="239"/>
      <c r="X230" s="239"/>
      <c r="Y230" s="282"/>
    </row>
    <row r="231" spans="2:25" ht="60">
      <c r="B231" s="263" t="s">
        <v>1074</v>
      </c>
      <c r="C231" s="229" t="s">
        <v>1282</v>
      </c>
      <c r="D231" s="224">
        <v>0.09</v>
      </c>
      <c r="E231" s="224">
        <f t="shared" si="8"/>
        <v>0</v>
      </c>
      <c r="F231" s="223">
        <v>43101</v>
      </c>
      <c r="G231" s="226" t="s">
        <v>1147</v>
      </c>
      <c r="H231" s="247"/>
      <c r="I231" s="229" t="s">
        <v>1283</v>
      </c>
      <c r="J231" s="227" t="s">
        <v>1284</v>
      </c>
      <c r="K231" s="242"/>
      <c r="L231" s="243"/>
      <c r="M231" s="230"/>
      <c r="N231" s="230"/>
      <c r="O231" s="230"/>
      <c r="P231" s="230"/>
      <c r="Q231" s="230"/>
      <c r="R231" s="230"/>
      <c r="S231" s="225"/>
      <c r="T231" s="225"/>
      <c r="U231" s="225"/>
      <c r="V231" s="225"/>
      <c r="W231" s="225"/>
      <c r="X231" s="225"/>
      <c r="Y231" s="281" t="s">
        <v>1789</v>
      </c>
    </row>
    <row r="232" spans="2:25" ht="45">
      <c r="B232" s="263" t="s">
        <v>1075</v>
      </c>
      <c r="C232" s="229" t="s">
        <v>1773</v>
      </c>
      <c r="D232" s="224">
        <v>0.08</v>
      </c>
      <c r="E232" s="224">
        <f t="shared" si="8"/>
        <v>0</v>
      </c>
      <c r="F232" s="223">
        <v>43221</v>
      </c>
      <c r="G232" s="226">
        <v>43404</v>
      </c>
      <c r="H232" s="247"/>
      <c r="I232" s="229" t="s">
        <v>1285</v>
      </c>
      <c r="J232" s="227" t="s">
        <v>1284</v>
      </c>
      <c r="K232" s="242"/>
      <c r="L232" s="243"/>
      <c r="M232" s="225"/>
      <c r="N232" s="225"/>
      <c r="O232" s="225"/>
      <c r="P232" s="225"/>
      <c r="Q232" s="230"/>
      <c r="R232" s="230"/>
      <c r="S232" s="230"/>
      <c r="T232" s="230"/>
      <c r="U232" s="230"/>
      <c r="V232" s="230"/>
      <c r="W232" s="225"/>
      <c r="X232" s="225"/>
      <c r="Y232" s="281" t="s">
        <v>1789</v>
      </c>
    </row>
    <row r="233" spans="2:25" ht="45">
      <c r="B233" s="263" t="s">
        <v>1076</v>
      </c>
      <c r="C233" s="229" t="s">
        <v>1774</v>
      </c>
      <c r="D233" s="224">
        <v>0.08</v>
      </c>
      <c r="E233" s="224">
        <f t="shared" si="8"/>
        <v>0</v>
      </c>
      <c r="F233" s="223">
        <v>43282</v>
      </c>
      <c r="G233" s="226">
        <v>43465</v>
      </c>
      <c r="H233" s="247"/>
      <c r="I233" s="229" t="s">
        <v>1775</v>
      </c>
      <c r="J233" s="227" t="s">
        <v>1284</v>
      </c>
      <c r="K233" s="242"/>
      <c r="L233" s="243"/>
      <c r="M233" s="225"/>
      <c r="N233" s="225"/>
      <c r="O233" s="225"/>
      <c r="P233" s="225"/>
      <c r="Q233" s="225"/>
      <c r="R233" s="225"/>
      <c r="S233" s="230"/>
      <c r="T233" s="230"/>
      <c r="U233" s="230"/>
      <c r="V233" s="230"/>
      <c r="W233" s="230"/>
      <c r="X233" s="230"/>
      <c r="Y233" s="281" t="s">
        <v>1789</v>
      </c>
    </row>
    <row r="234" spans="2:25">
      <c r="B234" s="261" t="s">
        <v>1077</v>
      </c>
      <c r="C234" s="233" t="s">
        <v>1776</v>
      </c>
      <c r="D234" s="234">
        <f>SUM(D235:D236)</f>
        <v>0.1</v>
      </c>
      <c r="E234" s="234">
        <v>0</v>
      </c>
      <c r="F234" s="235"/>
      <c r="G234" s="236"/>
      <c r="H234" s="236"/>
      <c r="I234" s="237" t="s">
        <v>1612</v>
      </c>
      <c r="J234" s="241"/>
      <c r="K234" s="237"/>
      <c r="L234" s="238"/>
      <c r="M234" s="239"/>
      <c r="N234" s="239"/>
      <c r="O234" s="239"/>
      <c r="P234" s="239"/>
      <c r="Q234" s="239"/>
      <c r="R234" s="239"/>
      <c r="S234" s="239"/>
      <c r="T234" s="239"/>
      <c r="U234" s="239"/>
      <c r="V234" s="239"/>
      <c r="W234" s="239"/>
      <c r="X234" s="239"/>
      <c r="Y234" s="282"/>
    </row>
    <row r="235" spans="2:25" ht="30">
      <c r="B235" s="263" t="s">
        <v>1078</v>
      </c>
      <c r="C235" s="229" t="s">
        <v>1777</v>
      </c>
      <c r="D235" s="224">
        <v>0.06</v>
      </c>
      <c r="E235" s="224">
        <f t="shared" si="8"/>
        <v>0</v>
      </c>
      <c r="F235" s="223">
        <v>43101</v>
      </c>
      <c r="G235" s="226" t="s">
        <v>1147</v>
      </c>
      <c r="H235" s="247"/>
      <c r="I235" s="229" t="s">
        <v>1778</v>
      </c>
      <c r="J235" s="227" t="s">
        <v>1716</v>
      </c>
      <c r="K235" s="242"/>
      <c r="L235" s="243"/>
      <c r="M235" s="230"/>
      <c r="N235" s="230"/>
      <c r="O235" s="230"/>
      <c r="P235" s="230"/>
      <c r="Q235" s="230"/>
      <c r="R235" s="230"/>
      <c r="S235" s="225"/>
      <c r="T235" s="225"/>
      <c r="U235" s="225"/>
      <c r="V235" s="225"/>
      <c r="W235" s="225"/>
      <c r="X235" s="225"/>
      <c r="Y235" s="283"/>
    </row>
    <row r="236" spans="2:25" ht="45">
      <c r="B236" s="263" t="s">
        <v>1081</v>
      </c>
      <c r="C236" s="229" t="s">
        <v>1779</v>
      </c>
      <c r="D236" s="224">
        <v>0.04</v>
      </c>
      <c r="E236" s="224">
        <f t="shared" si="8"/>
        <v>0</v>
      </c>
      <c r="F236" s="223">
        <v>43101</v>
      </c>
      <c r="G236" s="226" t="s">
        <v>1147</v>
      </c>
      <c r="H236" s="247"/>
      <c r="I236" s="229" t="s">
        <v>1785</v>
      </c>
      <c r="J236" s="227" t="s">
        <v>1284</v>
      </c>
      <c r="K236" s="242"/>
      <c r="L236" s="243"/>
      <c r="M236" s="230"/>
      <c r="N236" s="230"/>
      <c r="O236" s="230"/>
      <c r="P236" s="230"/>
      <c r="Q236" s="230"/>
      <c r="R236" s="230"/>
      <c r="S236" s="225"/>
      <c r="T236" s="225"/>
      <c r="U236" s="225"/>
      <c r="V236" s="225"/>
      <c r="W236" s="225"/>
      <c r="X236" s="225"/>
      <c r="Y236" s="283"/>
    </row>
    <row r="237" spans="2:25">
      <c r="B237" s="257" t="s">
        <v>34</v>
      </c>
      <c r="C237" s="151" t="s">
        <v>1286</v>
      </c>
      <c r="D237" s="169">
        <f>SUM(D238+D244+D246+D248+D252+D254)</f>
        <v>1</v>
      </c>
      <c r="E237" s="169">
        <f>SUM(E238+E244+E246+E248+E252)</f>
        <v>0</v>
      </c>
      <c r="F237" s="153"/>
      <c r="G237" s="153"/>
      <c r="H237" s="153"/>
      <c r="I237" s="153"/>
      <c r="J237" s="153"/>
      <c r="K237" s="153"/>
      <c r="L237" s="153"/>
      <c r="M237" s="154"/>
      <c r="N237" s="154"/>
      <c r="O237" s="154"/>
      <c r="P237" s="154"/>
      <c r="Q237" s="154"/>
      <c r="R237" s="154"/>
      <c r="S237" s="154"/>
      <c r="T237" s="154"/>
      <c r="U237" s="154"/>
      <c r="V237" s="154"/>
      <c r="W237" s="154"/>
      <c r="X237" s="154"/>
      <c r="Y237" s="274"/>
    </row>
    <row r="238" spans="2:25">
      <c r="B238" s="255" t="s">
        <v>22</v>
      </c>
      <c r="C238" s="233" t="s">
        <v>1287</v>
      </c>
      <c r="D238" s="170">
        <f>SUM(D239:D243)</f>
        <v>0.39999999999999997</v>
      </c>
      <c r="E238" s="170">
        <f>SUM(E239:E243)</f>
        <v>0</v>
      </c>
      <c r="F238" s="123"/>
      <c r="G238" s="120"/>
      <c r="H238" s="120"/>
      <c r="I238" s="121" t="s">
        <v>1680</v>
      </c>
      <c r="J238" s="121"/>
      <c r="K238" s="121"/>
      <c r="L238" s="183"/>
      <c r="M238" s="239"/>
      <c r="N238" s="239"/>
      <c r="O238" s="239"/>
      <c r="P238" s="239"/>
      <c r="Q238" s="239"/>
      <c r="R238" s="239"/>
      <c r="S238" s="239"/>
      <c r="T238" s="239"/>
      <c r="U238" s="239"/>
      <c r="V238" s="239"/>
      <c r="W238" s="239"/>
      <c r="X238" s="239"/>
      <c r="Y238" s="271"/>
    </row>
    <row r="239" spans="2:25" ht="30">
      <c r="B239" s="258" t="s">
        <v>4</v>
      </c>
      <c r="C239" s="228" t="s">
        <v>1677</v>
      </c>
      <c r="D239" s="184">
        <v>0.2</v>
      </c>
      <c r="E239" s="224">
        <f t="shared" ref="E239:E253" si="9">(SUM(M239:X239)*D239)</f>
        <v>0</v>
      </c>
      <c r="F239" s="62">
        <v>43101</v>
      </c>
      <c r="G239" s="248">
        <v>43465</v>
      </c>
      <c r="H239" s="248"/>
      <c r="I239" s="249" t="s">
        <v>1288</v>
      </c>
      <c r="J239" s="249" t="s">
        <v>1289</v>
      </c>
      <c r="K239" s="250"/>
      <c r="L239" s="185"/>
      <c r="M239" s="230"/>
      <c r="N239" s="230"/>
      <c r="O239" s="230"/>
      <c r="P239" s="230"/>
      <c r="Q239" s="230"/>
      <c r="R239" s="230"/>
      <c r="S239" s="230"/>
      <c r="T239" s="230"/>
      <c r="U239" s="230"/>
      <c r="V239" s="230"/>
      <c r="W239" s="230"/>
      <c r="X239" s="230"/>
      <c r="Y239" s="275"/>
    </row>
    <row r="240" spans="2:25" ht="30">
      <c r="B240" s="258" t="s">
        <v>5</v>
      </c>
      <c r="C240" s="228" t="s">
        <v>1679</v>
      </c>
      <c r="D240" s="184">
        <v>0.05</v>
      </c>
      <c r="E240" s="224">
        <f t="shared" si="9"/>
        <v>0</v>
      </c>
      <c r="F240" s="62">
        <v>43101</v>
      </c>
      <c r="G240" s="248">
        <v>43465</v>
      </c>
      <c r="H240" s="248"/>
      <c r="I240" s="249" t="s">
        <v>1288</v>
      </c>
      <c r="J240" s="249" t="s">
        <v>1289</v>
      </c>
      <c r="K240" s="250"/>
      <c r="L240" s="185"/>
      <c r="M240" s="230"/>
      <c r="N240" s="230"/>
      <c r="O240" s="230"/>
      <c r="P240" s="230"/>
      <c r="Q240" s="230"/>
      <c r="R240" s="230"/>
      <c r="S240" s="230"/>
      <c r="T240" s="230"/>
      <c r="U240" s="230"/>
      <c r="V240" s="230"/>
      <c r="W240" s="230"/>
      <c r="X240" s="230"/>
      <c r="Y240" s="275"/>
    </row>
    <row r="241" spans="2:25" ht="30">
      <c r="B241" s="258" t="s">
        <v>6</v>
      </c>
      <c r="C241" s="228" t="s">
        <v>1678</v>
      </c>
      <c r="D241" s="184">
        <v>0.05</v>
      </c>
      <c r="E241" s="224">
        <f t="shared" si="9"/>
        <v>0</v>
      </c>
      <c r="F241" s="62">
        <v>43101</v>
      </c>
      <c r="G241" s="248">
        <v>43465</v>
      </c>
      <c r="H241" s="248"/>
      <c r="I241" s="249" t="s">
        <v>1288</v>
      </c>
      <c r="J241" s="249" t="s">
        <v>1289</v>
      </c>
      <c r="K241" s="250"/>
      <c r="L241" s="185"/>
      <c r="M241" s="230"/>
      <c r="N241" s="230"/>
      <c r="O241" s="230"/>
      <c r="P241" s="230"/>
      <c r="Q241" s="230"/>
      <c r="R241" s="230"/>
      <c r="S241" s="230"/>
      <c r="T241" s="230"/>
      <c r="U241" s="230"/>
      <c r="V241" s="230"/>
      <c r="W241" s="230"/>
      <c r="X241" s="230"/>
      <c r="Y241" s="275"/>
    </row>
    <row r="242" spans="2:25" ht="30">
      <c r="B242" s="258" t="s">
        <v>7</v>
      </c>
      <c r="C242" s="228" t="s">
        <v>1290</v>
      </c>
      <c r="D242" s="184">
        <v>0.05</v>
      </c>
      <c r="E242" s="224">
        <f t="shared" si="9"/>
        <v>0</v>
      </c>
      <c r="F242" s="62">
        <v>43101</v>
      </c>
      <c r="G242" s="62">
        <v>43465</v>
      </c>
      <c r="H242" s="248"/>
      <c r="I242" s="249" t="s">
        <v>1288</v>
      </c>
      <c r="J242" s="249" t="s">
        <v>1289</v>
      </c>
      <c r="K242" s="250"/>
      <c r="L242" s="185"/>
      <c r="M242" s="230"/>
      <c r="N242" s="230"/>
      <c r="O242" s="230"/>
      <c r="P242" s="230"/>
      <c r="Q242" s="230"/>
      <c r="R242" s="230"/>
      <c r="S242" s="230"/>
      <c r="T242" s="230"/>
      <c r="U242" s="230"/>
      <c r="V242" s="230"/>
      <c r="W242" s="230"/>
      <c r="X242" s="230"/>
      <c r="Y242" s="275"/>
    </row>
    <row r="243" spans="2:25" ht="30">
      <c r="B243" s="258" t="s">
        <v>8</v>
      </c>
      <c r="C243" s="228" t="s">
        <v>1291</v>
      </c>
      <c r="D243" s="184">
        <v>0.05</v>
      </c>
      <c r="E243" s="224">
        <f t="shared" si="9"/>
        <v>0</v>
      </c>
      <c r="F243" s="62">
        <v>43101</v>
      </c>
      <c r="G243" s="248">
        <v>43465</v>
      </c>
      <c r="H243" s="248"/>
      <c r="I243" s="249" t="s">
        <v>1288</v>
      </c>
      <c r="J243" s="249" t="s">
        <v>1289</v>
      </c>
      <c r="K243" s="250"/>
      <c r="L243" s="185"/>
      <c r="M243" s="230"/>
      <c r="N243" s="230"/>
      <c r="O243" s="230"/>
      <c r="P243" s="230"/>
      <c r="Q243" s="230"/>
      <c r="R243" s="230"/>
      <c r="S243" s="230"/>
      <c r="T243" s="230"/>
      <c r="U243" s="230"/>
      <c r="V243" s="230"/>
      <c r="W243" s="230"/>
      <c r="X243" s="230"/>
      <c r="Y243" s="275"/>
    </row>
    <row r="244" spans="2:25">
      <c r="B244" s="255" t="s">
        <v>25</v>
      </c>
      <c r="C244" s="233" t="s">
        <v>1292</v>
      </c>
      <c r="D244" s="170">
        <f>SUM(D245)</f>
        <v>0.12</v>
      </c>
      <c r="E244" s="170">
        <f>SUM(E245)</f>
        <v>0</v>
      </c>
      <c r="F244" s="235"/>
      <c r="G244" s="120"/>
      <c r="H244" s="120"/>
      <c r="I244" s="121" t="s">
        <v>1672</v>
      </c>
      <c r="J244" s="121"/>
      <c r="K244" s="121"/>
      <c r="L244" s="183"/>
      <c r="M244" s="239"/>
      <c r="N244" s="239"/>
      <c r="O244" s="239"/>
      <c r="P244" s="239"/>
      <c r="Q244" s="239"/>
      <c r="R244" s="239"/>
      <c r="S244" s="239"/>
      <c r="T244" s="239"/>
      <c r="U244" s="239"/>
      <c r="V244" s="239"/>
      <c r="W244" s="239"/>
      <c r="X244" s="239"/>
      <c r="Y244" s="277"/>
    </row>
    <row r="245" spans="2:25" ht="30">
      <c r="B245" s="258" t="s">
        <v>9</v>
      </c>
      <c r="C245" s="228" t="s">
        <v>1293</v>
      </c>
      <c r="D245" s="184">
        <v>0.12</v>
      </c>
      <c r="E245" s="224">
        <f t="shared" si="9"/>
        <v>0</v>
      </c>
      <c r="F245" s="62">
        <v>43160</v>
      </c>
      <c r="G245" s="248">
        <v>43251</v>
      </c>
      <c r="H245" s="248"/>
      <c r="I245" s="249" t="s">
        <v>1155</v>
      </c>
      <c r="J245" s="249" t="s">
        <v>1289</v>
      </c>
      <c r="K245" s="250"/>
      <c r="L245" s="185"/>
      <c r="M245" s="225"/>
      <c r="N245" s="225"/>
      <c r="O245" s="230"/>
      <c r="P245" s="230"/>
      <c r="Q245" s="230"/>
      <c r="R245" s="225"/>
      <c r="S245" s="225"/>
      <c r="T245" s="230"/>
      <c r="U245" s="230"/>
      <c r="V245" s="230"/>
      <c r="W245" s="225"/>
      <c r="X245" s="225"/>
      <c r="Y245" s="276"/>
    </row>
    <row r="246" spans="2:25">
      <c r="B246" s="255" t="s">
        <v>24</v>
      </c>
      <c r="C246" s="233" t="s">
        <v>1294</v>
      </c>
      <c r="D246" s="170">
        <f>SUM(D247)</f>
        <v>0.12</v>
      </c>
      <c r="E246" s="170">
        <f>SUM(E247)</f>
        <v>0</v>
      </c>
      <c r="F246" s="235"/>
      <c r="G246" s="120"/>
      <c r="H246" s="120"/>
      <c r="I246" s="121" t="s">
        <v>1673</v>
      </c>
      <c r="J246" s="122"/>
      <c r="K246" s="121"/>
      <c r="L246" s="183"/>
      <c r="M246" s="239"/>
      <c r="N246" s="239"/>
      <c r="O246" s="239"/>
      <c r="P246" s="239"/>
      <c r="Q246" s="239"/>
      <c r="R246" s="239"/>
      <c r="S246" s="239"/>
      <c r="T246" s="239"/>
      <c r="U246" s="239"/>
      <c r="V246" s="239"/>
      <c r="W246" s="239"/>
      <c r="X246" s="239"/>
      <c r="Y246" s="277"/>
    </row>
    <row r="247" spans="2:25" ht="45">
      <c r="B247" s="258" t="s">
        <v>16</v>
      </c>
      <c r="C247" s="228" t="s">
        <v>1295</v>
      </c>
      <c r="D247" s="184">
        <v>0.12</v>
      </c>
      <c r="E247" s="224">
        <f t="shared" si="9"/>
        <v>0</v>
      </c>
      <c r="F247" s="248">
        <v>43252</v>
      </c>
      <c r="G247" s="248">
        <v>43465</v>
      </c>
      <c r="H247" s="248"/>
      <c r="I247" s="250" t="s">
        <v>1288</v>
      </c>
      <c r="J247" s="249" t="s">
        <v>1289</v>
      </c>
      <c r="K247" s="250"/>
      <c r="L247" s="185"/>
      <c r="M247" s="244"/>
      <c r="N247" s="244"/>
      <c r="O247" s="225"/>
      <c r="P247" s="225"/>
      <c r="Q247" s="225"/>
      <c r="R247" s="230"/>
      <c r="S247" s="230"/>
      <c r="T247" s="230"/>
      <c r="U247" s="230"/>
      <c r="V247" s="230"/>
      <c r="W247" s="230"/>
      <c r="X247" s="230"/>
      <c r="Y247" s="276"/>
    </row>
    <row r="248" spans="2:25">
      <c r="B248" s="255" t="s">
        <v>23</v>
      </c>
      <c r="C248" s="233" t="s">
        <v>1296</v>
      </c>
      <c r="D248" s="170">
        <f>SUM(D249:D251)</f>
        <v>0.12000000000000001</v>
      </c>
      <c r="E248" s="170">
        <f>SUM(E249:E251)</f>
        <v>0</v>
      </c>
      <c r="F248" s="235"/>
      <c r="G248" s="120"/>
      <c r="H248" s="120"/>
      <c r="I248" s="121" t="s">
        <v>1674</v>
      </c>
      <c r="J248" s="122"/>
      <c r="K248" s="121"/>
      <c r="L248" s="183"/>
      <c r="M248" s="239"/>
      <c r="N248" s="239"/>
      <c r="O248" s="239"/>
      <c r="P248" s="239"/>
      <c r="Q248" s="239"/>
      <c r="R248" s="239"/>
      <c r="S248" s="239"/>
      <c r="T248" s="239"/>
      <c r="U248" s="239"/>
      <c r="V248" s="239"/>
      <c r="W248" s="239"/>
      <c r="X248" s="239"/>
      <c r="Y248" s="277"/>
    </row>
    <row r="249" spans="2:25" ht="30">
      <c r="B249" s="258" t="s">
        <v>18</v>
      </c>
      <c r="C249" s="228" t="s">
        <v>1297</v>
      </c>
      <c r="D249" s="184">
        <v>0.05</v>
      </c>
      <c r="E249" s="224">
        <f t="shared" si="9"/>
        <v>0</v>
      </c>
      <c r="F249" s="248">
        <v>43221</v>
      </c>
      <c r="G249" s="248">
        <v>43434</v>
      </c>
      <c r="H249" s="248"/>
      <c r="I249" s="249" t="s">
        <v>1298</v>
      </c>
      <c r="J249" s="249" t="s">
        <v>1289</v>
      </c>
      <c r="K249" s="250"/>
      <c r="L249" s="185"/>
      <c r="M249" s="225"/>
      <c r="N249" s="225"/>
      <c r="O249" s="225"/>
      <c r="P249" s="225"/>
      <c r="Q249" s="230"/>
      <c r="R249" s="230"/>
      <c r="S249" s="230"/>
      <c r="T249" s="230"/>
      <c r="U249" s="230"/>
      <c r="V249" s="230"/>
      <c r="W249" s="230"/>
      <c r="X249" s="225"/>
      <c r="Y249" s="276"/>
    </row>
    <row r="250" spans="2:25" ht="60">
      <c r="B250" s="258" t="s">
        <v>19</v>
      </c>
      <c r="C250" s="228" t="s">
        <v>1890</v>
      </c>
      <c r="D250" s="184">
        <v>0.05</v>
      </c>
      <c r="E250" s="224">
        <f t="shared" si="9"/>
        <v>0</v>
      </c>
      <c r="F250" s="248">
        <v>43102</v>
      </c>
      <c r="G250" s="248">
        <v>43342</v>
      </c>
      <c r="H250" s="248"/>
      <c r="I250" s="249" t="s">
        <v>1891</v>
      </c>
      <c r="J250" s="249" t="s">
        <v>1289</v>
      </c>
      <c r="K250" s="250"/>
      <c r="L250" s="185"/>
      <c r="M250" s="230"/>
      <c r="N250" s="230"/>
      <c r="O250" s="230"/>
      <c r="P250" s="230"/>
      <c r="Q250" s="230"/>
      <c r="R250" s="230"/>
      <c r="S250" s="230"/>
      <c r="T250" s="230"/>
      <c r="U250" s="225"/>
      <c r="V250" s="225"/>
      <c r="W250" s="225"/>
      <c r="X250" s="225"/>
      <c r="Y250" s="275" t="s">
        <v>1892</v>
      </c>
    </row>
    <row r="251" spans="2:25" ht="30">
      <c r="B251" s="258" t="s">
        <v>20</v>
      </c>
      <c r="C251" s="228" t="s">
        <v>1299</v>
      </c>
      <c r="D251" s="184">
        <v>0.02</v>
      </c>
      <c r="E251" s="224">
        <f t="shared" si="9"/>
        <v>0</v>
      </c>
      <c r="F251" s="248">
        <v>43221</v>
      </c>
      <c r="G251" s="248">
        <v>43434</v>
      </c>
      <c r="H251" s="248"/>
      <c r="I251" s="249" t="s">
        <v>1155</v>
      </c>
      <c r="J251" s="249" t="s">
        <v>1289</v>
      </c>
      <c r="K251" s="250"/>
      <c r="L251" s="185"/>
      <c r="M251" s="225"/>
      <c r="N251" s="225"/>
      <c r="O251" s="225"/>
      <c r="P251" s="225"/>
      <c r="Q251" s="230"/>
      <c r="R251" s="230"/>
      <c r="S251" s="230"/>
      <c r="T251" s="230"/>
      <c r="U251" s="230"/>
      <c r="V251" s="230"/>
      <c r="W251" s="230"/>
      <c r="X251" s="225"/>
      <c r="Y251" s="276"/>
    </row>
    <row r="252" spans="2:25" ht="30">
      <c r="B252" s="255" t="s">
        <v>1072</v>
      </c>
      <c r="C252" s="233" t="s">
        <v>1300</v>
      </c>
      <c r="D252" s="170">
        <f>SUM(D253)</f>
        <v>0.12</v>
      </c>
      <c r="E252" s="170">
        <f>SUM(E253)</f>
        <v>0</v>
      </c>
      <c r="F252" s="235"/>
      <c r="G252" s="120"/>
      <c r="H252" s="120"/>
      <c r="I252" s="121" t="s">
        <v>1675</v>
      </c>
      <c r="J252" s="122"/>
      <c r="K252" s="121"/>
      <c r="L252" s="183"/>
      <c r="M252" s="239"/>
      <c r="N252" s="239"/>
      <c r="O252" s="239"/>
      <c r="P252" s="239"/>
      <c r="Q252" s="239"/>
      <c r="R252" s="239"/>
      <c r="S252" s="239"/>
      <c r="T252" s="239"/>
      <c r="U252" s="239"/>
      <c r="V252" s="239"/>
      <c r="W252" s="239"/>
      <c r="X252" s="239"/>
      <c r="Y252" s="277"/>
    </row>
    <row r="253" spans="2:25" ht="45">
      <c r="B253" s="258" t="s">
        <v>1075</v>
      </c>
      <c r="C253" s="228" t="s">
        <v>1301</v>
      </c>
      <c r="D253" s="184">
        <v>0.12</v>
      </c>
      <c r="E253" s="224">
        <f t="shared" si="9"/>
        <v>0</v>
      </c>
      <c r="F253" s="62">
        <v>43101</v>
      </c>
      <c r="G253" s="248">
        <v>43465</v>
      </c>
      <c r="H253" s="248"/>
      <c r="I253" s="250" t="s">
        <v>1676</v>
      </c>
      <c r="J253" s="249" t="s">
        <v>1289</v>
      </c>
      <c r="K253" s="250"/>
      <c r="L253" s="185"/>
      <c r="M253" s="230"/>
      <c r="N253" s="230"/>
      <c r="O253" s="230"/>
      <c r="P253" s="230"/>
      <c r="Q253" s="230"/>
      <c r="R253" s="230"/>
      <c r="S253" s="230"/>
      <c r="T253" s="230"/>
      <c r="U253" s="230"/>
      <c r="V253" s="230"/>
      <c r="W253" s="230"/>
      <c r="X253" s="230"/>
      <c r="Y253" s="276"/>
    </row>
    <row r="254" spans="2:25">
      <c r="B254" s="255" t="s">
        <v>1077</v>
      </c>
      <c r="C254" s="233" t="s">
        <v>1610</v>
      </c>
      <c r="D254" s="234">
        <v>0.12</v>
      </c>
      <c r="E254" s="234">
        <f>SUM(E255:E256)</f>
        <v>0</v>
      </c>
      <c r="F254" s="120"/>
      <c r="G254" s="120"/>
      <c r="H254" s="120"/>
      <c r="I254" s="131" t="s">
        <v>1726</v>
      </c>
      <c r="J254" s="131" t="s">
        <v>1725</v>
      </c>
      <c r="K254" s="121"/>
      <c r="L254" s="238"/>
      <c r="M254" s="239"/>
      <c r="N254" s="239"/>
      <c r="O254" s="239"/>
      <c r="P254" s="239"/>
      <c r="Q254" s="239"/>
      <c r="R254" s="239"/>
      <c r="S254" s="239"/>
      <c r="T254" s="239"/>
      <c r="U254" s="239"/>
      <c r="V254" s="239"/>
      <c r="W254" s="239"/>
      <c r="X254" s="239"/>
      <c r="Y254" s="271"/>
    </row>
    <row r="255" spans="2:25" ht="30">
      <c r="B255" s="258" t="s">
        <v>1078</v>
      </c>
      <c r="C255" s="228" t="s">
        <v>1719</v>
      </c>
      <c r="D255" s="224">
        <v>0.02</v>
      </c>
      <c r="E255" s="224">
        <f t="shared" ref="E255:E260" si="10">(SUM(M255:X255)*D255)</f>
        <v>0</v>
      </c>
      <c r="F255" s="248">
        <v>43101</v>
      </c>
      <c r="G255" s="248">
        <v>43190</v>
      </c>
      <c r="H255" s="248"/>
      <c r="I255" s="125" t="s">
        <v>1717</v>
      </c>
      <c r="J255" s="249" t="s">
        <v>1289</v>
      </c>
      <c r="K255" s="250"/>
      <c r="L255" s="243"/>
      <c r="M255" s="230"/>
      <c r="N255" s="230"/>
      <c r="O255" s="230"/>
      <c r="P255" s="225"/>
      <c r="Q255" s="225"/>
      <c r="R255" s="225"/>
      <c r="S255" s="225"/>
      <c r="T255" s="225"/>
      <c r="U255" s="225"/>
      <c r="V255" s="225"/>
      <c r="W255" s="225"/>
      <c r="X255" s="225"/>
      <c r="Y255" s="275"/>
    </row>
    <row r="256" spans="2:25" ht="30">
      <c r="B256" s="258" t="s">
        <v>1081</v>
      </c>
      <c r="C256" s="228" t="s">
        <v>1720</v>
      </c>
      <c r="D256" s="224">
        <v>0.02</v>
      </c>
      <c r="E256" s="224">
        <f t="shared" si="10"/>
        <v>0</v>
      </c>
      <c r="F256" s="248">
        <v>43101</v>
      </c>
      <c r="G256" s="248">
        <v>43190</v>
      </c>
      <c r="H256" s="248"/>
      <c r="I256" s="125" t="s">
        <v>1717</v>
      </c>
      <c r="J256" s="249" t="s">
        <v>1289</v>
      </c>
      <c r="K256" s="250"/>
      <c r="L256" s="243"/>
      <c r="M256" s="230"/>
      <c r="N256" s="230"/>
      <c r="O256" s="230"/>
      <c r="P256" s="225"/>
      <c r="Q256" s="225"/>
      <c r="R256" s="225"/>
      <c r="S256" s="225"/>
      <c r="T256" s="225"/>
      <c r="U256" s="225"/>
      <c r="V256" s="225"/>
      <c r="W256" s="225"/>
      <c r="X256" s="225"/>
      <c r="Y256" s="275"/>
    </row>
    <row r="257" spans="2:25">
      <c r="B257" s="258" t="s">
        <v>1084</v>
      </c>
      <c r="C257" s="228" t="s">
        <v>1721</v>
      </c>
      <c r="D257" s="224">
        <v>0.02</v>
      </c>
      <c r="E257" s="224">
        <f t="shared" si="10"/>
        <v>0</v>
      </c>
      <c r="F257" s="248">
        <v>43101</v>
      </c>
      <c r="G257" s="248">
        <v>43190</v>
      </c>
      <c r="H257" s="248"/>
      <c r="I257" s="125" t="s">
        <v>1717</v>
      </c>
      <c r="J257" s="249" t="s">
        <v>1289</v>
      </c>
      <c r="K257" s="250"/>
      <c r="L257" s="185"/>
      <c r="M257" s="230"/>
      <c r="N257" s="230"/>
      <c r="O257" s="230"/>
      <c r="P257" s="225"/>
      <c r="Q257" s="225"/>
      <c r="R257" s="225"/>
      <c r="S257" s="225"/>
      <c r="T257" s="225"/>
      <c r="U257" s="225"/>
      <c r="V257" s="225"/>
      <c r="W257" s="225"/>
      <c r="X257" s="225"/>
      <c r="Y257" s="276"/>
    </row>
    <row r="258" spans="2:25" ht="30">
      <c r="B258" s="258" t="s">
        <v>1087</v>
      </c>
      <c r="C258" s="228" t="s">
        <v>1722</v>
      </c>
      <c r="D258" s="224">
        <v>0.02</v>
      </c>
      <c r="E258" s="224">
        <f t="shared" si="10"/>
        <v>0</v>
      </c>
      <c r="F258" s="248">
        <v>43101</v>
      </c>
      <c r="G258" s="248">
        <v>43464</v>
      </c>
      <c r="H258" s="248"/>
      <c r="I258" s="125" t="s">
        <v>1717</v>
      </c>
      <c r="J258" s="249" t="s">
        <v>1289</v>
      </c>
      <c r="K258" s="250"/>
      <c r="L258" s="185"/>
      <c r="M258" s="230"/>
      <c r="N258" s="230"/>
      <c r="O258" s="230"/>
      <c r="P258" s="230"/>
      <c r="Q258" s="230"/>
      <c r="R258" s="230"/>
      <c r="S258" s="230"/>
      <c r="T258" s="230"/>
      <c r="U258" s="230"/>
      <c r="V258" s="230"/>
      <c r="W258" s="230"/>
      <c r="X258" s="230"/>
      <c r="Y258" s="276"/>
    </row>
    <row r="259" spans="2:25">
      <c r="B259" s="258" t="s">
        <v>1088</v>
      </c>
      <c r="C259" s="228" t="s">
        <v>1723</v>
      </c>
      <c r="D259" s="224">
        <v>0.02</v>
      </c>
      <c r="E259" s="224">
        <f t="shared" si="10"/>
        <v>0</v>
      </c>
      <c r="F259" s="248">
        <v>43101</v>
      </c>
      <c r="G259" s="248">
        <v>43281</v>
      </c>
      <c r="H259" s="248"/>
      <c r="I259" s="125" t="s">
        <v>1319</v>
      </c>
      <c r="J259" s="249" t="s">
        <v>1289</v>
      </c>
      <c r="K259" s="250"/>
      <c r="L259" s="185"/>
      <c r="M259" s="230"/>
      <c r="N259" s="230"/>
      <c r="O259" s="230"/>
      <c r="P259" s="230"/>
      <c r="Q259" s="230"/>
      <c r="R259" s="230"/>
      <c r="S259" s="225"/>
      <c r="T259" s="225"/>
      <c r="U259" s="225"/>
      <c r="V259" s="225"/>
      <c r="W259" s="225"/>
      <c r="X259" s="225"/>
      <c r="Y259" s="276"/>
    </row>
    <row r="260" spans="2:25">
      <c r="B260" s="258" t="s">
        <v>1718</v>
      </c>
      <c r="C260" s="228" t="s">
        <v>1724</v>
      </c>
      <c r="D260" s="224">
        <v>0.02</v>
      </c>
      <c r="E260" s="224">
        <f t="shared" si="10"/>
        <v>0</v>
      </c>
      <c r="F260" s="248">
        <v>43101</v>
      </c>
      <c r="G260" s="248">
        <v>43373</v>
      </c>
      <c r="H260" s="248"/>
      <c r="I260" s="125" t="s">
        <v>1717</v>
      </c>
      <c r="J260" s="249" t="s">
        <v>1289</v>
      </c>
      <c r="K260" s="250"/>
      <c r="L260" s="185"/>
      <c r="M260" s="230"/>
      <c r="N260" s="230"/>
      <c r="O260" s="230"/>
      <c r="P260" s="230"/>
      <c r="Q260" s="230"/>
      <c r="R260" s="230"/>
      <c r="S260" s="230"/>
      <c r="T260" s="230"/>
      <c r="U260" s="230"/>
      <c r="V260" s="225"/>
      <c r="W260" s="225"/>
      <c r="X260" s="225"/>
      <c r="Y260" s="276"/>
    </row>
    <row r="261" spans="2:25">
      <c r="B261" s="257" t="s">
        <v>34</v>
      </c>
      <c r="C261" s="151" t="s">
        <v>1640</v>
      </c>
      <c r="D261" s="152">
        <f>D262+D266</f>
        <v>1</v>
      </c>
      <c r="E261" s="152">
        <f>E262+E266</f>
        <v>0</v>
      </c>
      <c r="F261" s="153"/>
      <c r="G261" s="153"/>
      <c r="H261" s="153"/>
      <c r="I261" s="153"/>
      <c r="J261" s="153"/>
      <c r="K261" s="153"/>
      <c r="L261" s="153"/>
      <c r="M261" s="154"/>
      <c r="N261" s="154"/>
      <c r="O261" s="154"/>
      <c r="P261" s="154"/>
      <c r="Q261" s="154"/>
      <c r="R261" s="154"/>
      <c r="S261" s="154"/>
      <c r="T261" s="154"/>
      <c r="U261" s="154"/>
      <c r="V261" s="154"/>
      <c r="W261" s="154"/>
      <c r="X261" s="154"/>
      <c r="Y261" s="274"/>
    </row>
    <row r="262" spans="2:25" ht="30">
      <c r="B262" s="255" t="s">
        <v>22</v>
      </c>
      <c r="C262" s="233" t="s">
        <v>1302</v>
      </c>
      <c r="D262" s="234">
        <f>SUM(D263:D265)</f>
        <v>0.5</v>
      </c>
      <c r="E262" s="234">
        <f>SUM(E263:E265)</f>
        <v>0</v>
      </c>
      <c r="F262" s="123"/>
      <c r="G262" s="120"/>
      <c r="H262" s="120"/>
      <c r="I262" s="122" t="s">
        <v>1303</v>
      </c>
      <c r="J262" s="121" t="s">
        <v>1485</v>
      </c>
      <c r="K262" s="121"/>
      <c r="L262" s="238"/>
      <c r="M262" s="239"/>
      <c r="N262" s="239"/>
      <c r="O262" s="239"/>
      <c r="P262" s="239"/>
      <c r="Q262" s="239"/>
      <c r="R262" s="239"/>
      <c r="S262" s="239"/>
      <c r="T262" s="239"/>
      <c r="U262" s="239"/>
      <c r="V262" s="239"/>
      <c r="W262" s="239"/>
      <c r="X262" s="239"/>
      <c r="Y262" s="271"/>
    </row>
    <row r="263" spans="2:25">
      <c r="B263" s="258" t="s">
        <v>4</v>
      </c>
      <c r="C263" s="228" t="s">
        <v>1304</v>
      </c>
      <c r="D263" s="224">
        <v>0.05</v>
      </c>
      <c r="E263" s="224">
        <f t="shared" ref="E263:E269" si="11">(SUM(M263:X263)*D263)</f>
        <v>0</v>
      </c>
      <c r="F263" s="62">
        <v>43101</v>
      </c>
      <c r="G263" s="248">
        <v>43131</v>
      </c>
      <c r="H263" s="248"/>
      <c r="I263" s="249" t="s">
        <v>866</v>
      </c>
      <c r="J263" s="249" t="s">
        <v>1485</v>
      </c>
      <c r="K263" s="250"/>
      <c r="L263" s="243"/>
      <c r="M263" s="230"/>
      <c r="N263" s="225"/>
      <c r="O263" s="225"/>
      <c r="P263" s="225"/>
      <c r="Q263" s="225"/>
      <c r="R263" s="225"/>
      <c r="S263" s="225"/>
      <c r="T263" s="225"/>
      <c r="U263" s="225"/>
      <c r="V263" s="225"/>
      <c r="W263" s="225"/>
      <c r="X263" s="225"/>
      <c r="Y263" s="275"/>
    </row>
    <row r="264" spans="2:25">
      <c r="B264" s="258" t="s">
        <v>5</v>
      </c>
      <c r="C264" s="228" t="s">
        <v>1305</v>
      </c>
      <c r="D264" s="224">
        <v>0.35</v>
      </c>
      <c r="E264" s="224">
        <f t="shared" si="11"/>
        <v>0</v>
      </c>
      <c r="F264" s="62">
        <v>43132</v>
      </c>
      <c r="G264" s="248" t="s">
        <v>1306</v>
      </c>
      <c r="H264" s="248"/>
      <c r="I264" s="249" t="s">
        <v>866</v>
      </c>
      <c r="J264" s="249" t="s">
        <v>1485</v>
      </c>
      <c r="K264" s="250"/>
      <c r="L264" s="243"/>
      <c r="M264" s="225"/>
      <c r="N264" s="230"/>
      <c r="O264" s="230"/>
      <c r="P264" s="230"/>
      <c r="Q264" s="230"/>
      <c r="R264" s="230"/>
      <c r="S264" s="230"/>
      <c r="T264" s="230"/>
      <c r="U264" s="230"/>
      <c r="V264" s="230"/>
      <c r="W264" s="230"/>
      <c r="X264" s="225"/>
      <c r="Y264" s="275"/>
    </row>
    <row r="265" spans="2:25">
      <c r="B265" s="258" t="s">
        <v>6</v>
      </c>
      <c r="C265" s="228" t="s">
        <v>1155</v>
      </c>
      <c r="D265" s="224">
        <v>0.1</v>
      </c>
      <c r="E265" s="224">
        <f t="shared" si="11"/>
        <v>0</v>
      </c>
      <c r="F265" s="62">
        <v>43405</v>
      </c>
      <c r="G265" s="248">
        <v>43465</v>
      </c>
      <c r="H265" s="248"/>
      <c r="I265" s="249" t="s">
        <v>1307</v>
      </c>
      <c r="J265" s="249" t="s">
        <v>1485</v>
      </c>
      <c r="K265" s="250"/>
      <c r="L265" s="243"/>
      <c r="M265" s="225"/>
      <c r="N265" s="225"/>
      <c r="O265" s="225"/>
      <c r="P265" s="225"/>
      <c r="Q265" s="225"/>
      <c r="R265" s="225"/>
      <c r="S265" s="225"/>
      <c r="T265" s="225"/>
      <c r="U265" s="225"/>
      <c r="V265" s="225"/>
      <c r="W265" s="225"/>
      <c r="X265" s="230"/>
      <c r="Y265" s="275"/>
    </row>
    <row r="266" spans="2:25" ht="30">
      <c r="B266" s="255" t="s">
        <v>25</v>
      </c>
      <c r="C266" s="233" t="s">
        <v>1308</v>
      </c>
      <c r="D266" s="234">
        <f>SUM(D267:D269)</f>
        <v>0.5</v>
      </c>
      <c r="E266" s="234"/>
      <c r="F266" s="235"/>
      <c r="G266" s="120"/>
      <c r="H266" s="120"/>
      <c r="I266" s="122" t="s">
        <v>1303</v>
      </c>
      <c r="J266" s="121" t="s">
        <v>1485</v>
      </c>
      <c r="K266" s="121"/>
      <c r="L266" s="238"/>
      <c r="M266" s="239"/>
      <c r="N266" s="239"/>
      <c r="O266" s="239"/>
      <c r="P266" s="239"/>
      <c r="Q266" s="239"/>
      <c r="R266" s="239"/>
      <c r="S266" s="239"/>
      <c r="T266" s="239"/>
      <c r="U266" s="239"/>
      <c r="V266" s="239"/>
      <c r="W266" s="239"/>
      <c r="X266" s="239"/>
      <c r="Y266" s="277"/>
    </row>
    <row r="267" spans="2:25">
      <c r="B267" s="258" t="s">
        <v>9</v>
      </c>
      <c r="C267" s="228" t="s">
        <v>1304</v>
      </c>
      <c r="D267" s="224">
        <v>0.05</v>
      </c>
      <c r="E267" s="224">
        <f t="shared" si="11"/>
        <v>0</v>
      </c>
      <c r="F267" s="62">
        <v>43132</v>
      </c>
      <c r="G267" s="248">
        <v>43159</v>
      </c>
      <c r="H267" s="248"/>
      <c r="I267" s="249" t="s">
        <v>866</v>
      </c>
      <c r="J267" s="249" t="s">
        <v>1485</v>
      </c>
      <c r="K267" s="250"/>
      <c r="L267" s="243"/>
      <c r="M267" s="225"/>
      <c r="N267" s="230"/>
      <c r="O267" s="225"/>
      <c r="P267" s="225"/>
      <c r="Q267" s="225"/>
      <c r="R267" s="225"/>
      <c r="S267" s="225"/>
      <c r="T267" s="225"/>
      <c r="U267" s="225"/>
      <c r="V267" s="225"/>
      <c r="W267" s="225"/>
      <c r="X267" s="225"/>
      <c r="Y267" s="276"/>
    </row>
    <row r="268" spans="2:25">
      <c r="B268" s="258" t="s">
        <v>10</v>
      </c>
      <c r="C268" s="228" t="s">
        <v>1305</v>
      </c>
      <c r="D268" s="224">
        <v>0.35</v>
      </c>
      <c r="E268" s="224">
        <f t="shared" si="11"/>
        <v>0</v>
      </c>
      <c r="F268" s="62">
        <v>43160</v>
      </c>
      <c r="G268" s="248" t="s">
        <v>1306</v>
      </c>
      <c r="H268" s="248"/>
      <c r="I268" s="249" t="s">
        <v>866</v>
      </c>
      <c r="J268" s="249" t="s">
        <v>1485</v>
      </c>
      <c r="K268" s="250"/>
      <c r="L268" s="243"/>
      <c r="M268" s="225"/>
      <c r="N268" s="225"/>
      <c r="O268" s="230"/>
      <c r="P268" s="230"/>
      <c r="Q268" s="230"/>
      <c r="R268" s="230"/>
      <c r="S268" s="230"/>
      <c r="T268" s="230"/>
      <c r="U268" s="230"/>
      <c r="V268" s="230"/>
      <c r="W268" s="230"/>
      <c r="X268" s="225"/>
      <c r="Y268" s="276"/>
    </row>
    <row r="269" spans="2:25">
      <c r="B269" s="258" t="s">
        <v>11</v>
      </c>
      <c r="C269" s="228" t="s">
        <v>1155</v>
      </c>
      <c r="D269" s="224">
        <v>0.1</v>
      </c>
      <c r="E269" s="224">
        <f t="shared" si="11"/>
        <v>0</v>
      </c>
      <c r="F269" s="62">
        <v>43405</v>
      </c>
      <c r="G269" s="248">
        <v>43465</v>
      </c>
      <c r="H269" s="248"/>
      <c r="I269" s="249" t="s">
        <v>1307</v>
      </c>
      <c r="J269" s="249" t="s">
        <v>1485</v>
      </c>
      <c r="K269" s="250"/>
      <c r="L269" s="243"/>
      <c r="M269" s="225"/>
      <c r="N269" s="225"/>
      <c r="O269" s="225"/>
      <c r="P269" s="225"/>
      <c r="Q269" s="225"/>
      <c r="R269" s="225"/>
      <c r="S269" s="225"/>
      <c r="T269" s="225"/>
      <c r="U269" s="225"/>
      <c r="V269" s="225"/>
      <c r="W269" s="225"/>
      <c r="X269" s="230"/>
      <c r="Y269" s="276"/>
    </row>
    <row r="270" spans="2:25">
      <c r="B270" s="257" t="s">
        <v>34</v>
      </c>
      <c r="C270" s="151" t="s">
        <v>1498</v>
      </c>
      <c r="D270" s="152">
        <f>D271+D275+D278+D281+D284+D288+D292+D296+D299+D302+D305+D309+D313+D316+D320</f>
        <v>1.0000000000000002</v>
      </c>
      <c r="E270" s="152">
        <f>E271+E275+E278+E281+E284+E288+E292+E296+E299+E302+E305+E309+E313+E316+E320</f>
        <v>0</v>
      </c>
      <c r="F270" s="153"/>
      <c r="G270" s="153"/>
      <c r="H270" s="153"/>
      <c r="I270" s="153"/>
      <c r="J270" s="153"/>
      <c r="K270" s="153"/>
      <c r="L270" s="153"/>
      <c r="M270" s="154"/>
      <c r="N270" s="154"/>
      <c r="O270" s="154"/>
      <c r="P270" s="154"/>
      <c r="Q270" s="154"/>
      <c r="R270" s="154"/>
      <c r="S270" s="154"/>
      <c r="T270" s="154"/>
      <c r="U270" s="154"/>
      <c r="V270" s="154"/>
      <c r="W270" s="154"/>
      <c r="X270" s="154"/>
      <c r="Y270" s="274"/>
    </row>
    <row r="271" spans="2:25" ht="45">
      <c r="B271" s="255" t="s">
        <v>22</v>
      </c>
      <c r="C271" s="233" t="s">
        <v>1706</v>
      </c>
      <c r="D271" s="234">
        <v>0.18</v>
      </c>
      <c r="E271" s="234">
        <f>SUM(E272:E274)</f>
        <v>0</v>
      </c>
      <c r="F271" s="123"/>
      <c r="G271" s="120"/>
      <c r="H271" s="120"/>
      <c r="I271" s="221" t="s">
        <v>1635</v>
      </c>
      <c r="J271" s="232" t="s">
        <v>1310</v>
      </c>
      <c r="K271" s="121"/>
      <c r="L271" s="238"/>
      <c r="M271" s="239"/>
      <c r="N271" s="239"/>
      <c r="O271" s="239"/>
      <c r="P271" s="239"/>
      <c r="Q271" s="239"/>
      <c r="R271" s="239"/>
      <c r="S271" s="239"/>
      <c r="T271" s="239"/>
      <c r="U271" s="239"/>
      <c r="V271" s="239"/>
      <c r="W271" s="239"/>
      <c r="X271" s="239"/>
      <c r="Y271" s="284" t="s">
        <v>1790</v>
      </c>
    </row>
    <row r="272" spans="2:25" ht="45">
      <c r="B272" s="258" t="s">
        <v>4</v>
      </c>
      <c r="C272" s="168" t="s">
        <v>1309</v>
      </c>
      <c r="D272" s="224">
        <v>0.06</v>
      </c>
      <c r="E272" s="224">
        <f t="shared" ref="E272:E321" si="12">(SUM(M272:X272)*D272)</f>
        <v>0</v>
      </c>
      <c r="F272" s="62">
        <v>43235</v>
      </c>
      <c r="G272" s="248">
        <v>43251</v>
      </c>
      <c r="H272" s="248"/>
      <c r="I272" s="249" t="s">
        <v>1137</v>
      </c>
      <c r="J272" s="249" t="s">
        <v>1311</v>
      </c>
      <c r="K272" s="250"/>
      <c r="L272" s="243"/>
      <c r="M272" s="225"/>
      <c r="N272" s="225"/>
      <c r="O272" s="225"/>
      <c r="P272" s="225"/>
      <c r="Q272" s="230"/>
      <c r="R272" s="225"/>
      <c r="S272" s="225"/>
      <c r="T272" s="225"/>
      <c r="U272" s="225"/>
      <c r="V272" s="225"/>
      <c r="W272" s="225"/>
      <c r="X272" s="225"/>
      <c r="Y272" s="281" t="s">
        <v>1791</v>
      </c>
    </row>
    <row r="273" spans="2:25" ht="30">
      <c r="B273" s="258" t="s">
        <v>5</v>
      </c>
      <c r="C273" s="168" t="s">
        <v>1313</v>
      </c>
      <c r="D273" s="224">
        <v>0.06</v>
      </c>
      <c r="E273" s="224">
        <f t="shared" si="12"/>
        <v>0</v>
      </c>
      <c r="F273" s="62">
        <v>43252</v>
      </c>
      <c r="G273" s="248">
        <v>43261</v>
      </c>
      <c r="H273" s="248"/>
      <c r="I273" s="249" t="s">
        <v>1137</v>
      </c>
      <c r="J273" s="249" t="s">
        <v>1526</v>
      </c>
      <c r="K273" s="250"/>
      <c r="L273" s="243"/>
      <c r="M273" s="225"/>
      <c r="N273" s="225"/>
      <c r="O273" s="225"/>
      <c r="P273" s="225"/>
      <c r="Q273" s="225"/>
      <c r="R273" s="230"/>
      <c r="S273" s="225"/>
      <c r="T273" s="225"/>
      <c r="U273" s="225"/>
      <c r="V273" s="225"/>
      <c r="W273" s="225"/>
      <c r="X273" s="225"/>
      <c r="Y273" s="275"/>
    </row>
    <row r="274" spans="2:25" ht="30">
      <c r="B274" s="258" t="s">
        <v>6</v>
      </c>
      <c r="C274" s="168" t="s">
        <v>1527</v>
      </c>
      <c r="D274" s="224">
        <v>0.06</v>
      </c>
      <c r="E274" s="224">
        <f t="shared" si="12"/>
        <v>0</v>
      </c>
      <c r="F274" s="62">
        <v>43252</v>
      </c>
      <c r="G274" s="248">
        <v>43435</v>
      </c>
      <c r="H274" s="248"/>
      <c r="I274" s="249" t="s">
        <v>1137</v>
      </c>
      <c r="J274" s="249" t="s">
        <v>1526</v>
      </c>
      <c r="K274" s="250"/>
      <c r="L274" s="243"/>
      <c r="M274" s="225"/>
      <c r="N274" s="225"/>
      <c r="O274" s="225"/>
      <c r="P274" s="225"/>
      <c r="Q274" s="225"/>
      <c r="R274" s="230"/>
      <c r="S274" s="230"/>
      <c r="T274" s="230"/>
      <c r="U274" s="230"/>
      <c r="V274" s="230"/>
      <c r="W274" s="230"/>
      <c r="X274" s="225"/>
      <c r="Y274" s="275"/>
    </row>
    <row r="275" spans="2:25" ht="30">
      <c r="B275" s="255" t="s">
        <v>25</v>
      </c>
      <c r="C275" s="233" t="s">
        <v>1314</v>
      </c>
      <c r="D275" s="234">
        <f>SUM(D276:D277)</f>
        <v>0.04</v>
      </c>
      <c r="E275" s="234">
        <f>SUM(E276:E277)</f>
        <v>0</v>
      </c>
      <c r="F275" s="120"/>
      <c r="G275" s="120"/>
      <c r="H275" s="120"/>
      <c r="I275" s="131" t="s">
        <v>1608</v>
      </c>
      <c r="J275" s="131" t="s">
        <v>1310</v>
      </c>
      <c r="K275" s="121"/>
      <c r="L275" s="238"/>
      <c r="M275" s="239"/>
      <c r="N275" s="239"/>
      <c r="O275" s="239"/>
      <c r="P275" s="239"/>
      <c r="Q275" s="239"/>
      <c r="R275" s="239"/>
      <c r="S275" s="239"/>
      <c r="T275" s="239"/>
      <c r="U275" s="239"/>
      <c r="V275" s="239"/>
      <c r="W275" s="239"/>
      <c r="X275" s="239"/>
      <c r="Y275" s="271" t="s">
        <v>1792</v>
      </c>
    </row>
    <row r="276" spans="2:25" ht="60">
      <c r="B276" s="258" t="s">
        <v>9</v>
      </c>
      <c r="C276" s="228" t="s">
        <v>1315</v>
      </c>
      <c r="D276" s="224">
        <v>0.02</v>
      </c>
      <c r="E276" s="224">
        <f t="shared" si="12"/>
        <v>0</v>
      </c>
      <c r="F276" s="248">
        <v>43160</v>
      </c>
      <c r="G276" s="248">
        <v>43189</v>
      </c>
      <c r="H276" s="248"/>
      <c r="I276" s="249" t="s">
        <v>870</v>
      </c>
      <c r="J276" s="249" t="s">
        <v>1528</v>
      </c>
      <c r="K276" s="250"/>
      <c r="L276" s="243"/>
      <c r="M276" s="225"/>
      <c r="N276" s="225"/>
      <c r="O276" s="230"/>
      <c r="P276" s="225"/>
      <c r="Q276" s="225"/>
      <c r="R276" s="225"/>
      <c r="S276" s="225"/>
      <c r="T276" s="225"/>
      <c r="U276" s="225"/>
      <c r="V276" s="225"/>
      <c r="W276" s="225"/>
      <c r="X276" s="225"/>
      <c r="Y276" s="275"/>
    </row>
    <row r="277" spans="2:25" ht="60">
      <c r="B277" s="258" t="s">
        <v>10</v>
      </c>
      <c r="C277" s="228" t="s">
        <v>1316</v>
      </c>
      <c r="D277" s="224">
        <v>0.02</v>
      </c>
      <c r="E277" s="224">
        <f t="shared" si="12"/>
        <v>0</v>
      </c>
      <c r="F277" s="248">
        <v>43191</v>
      </c>
      <c r="G277" s="248">
        <v>43220</v>
      </c>
      <c r="H277" s="248"/>
      <c r="I277" s="249" t="s">
        <v>870</v>
      </c>
      <c r="J277" s="249" t="s">
        <v>1528</v>
      </c>
      <c r="K277" s="250"/>
      <c r="L277" s="243"/>
      <c r="M277" s="225"/>
      <c r="N277" s="225"/>
      <c r="O277" s="225"/>
      <c r="P277" s="230"/>
      <c r="Q277" s="225"/>
      <c r="R277" s="225"/>
      <c r="S277" s="225"/>
      <c r="T277" s="225"/>
      <c r="U277" s="225"/>
      <c r="V277" s="225"/>
      <c r="W277" s="225"/>
      <c r="X277" s="225"/>
      <c r="Y277" s="275"/>
    </row>
    <row r="278" spans="2:25" ht="30">
      <c r="B278" s="255" t="s">
        <v>24</v>
      </c>
      <c r="C278" s="233" t="s">
        <v>1317</v>
      </c>
      <c r="D278" s="234">
        <f>SUM(D279:D280)</f>
        <v>0.04</v>
      </c>
      <c r="E278" s="234">
        <f>SUM(E279:E280)</f>
        <v>0</v>
      </c>
      <c r="F278" s="120"/>
      <c r="G278" s="120"/>
      <c r="H278" s="120"/>
      <c r="I278" s="131" t="s">
        <v>1609</v>
      </c>
      <c r="J278" s="131" t="s">
        <v>1310</v>
      </c>
      <c r="K278" s="121"/>
      <c r="L278" s="238"/>
      <c r="M278" s="239"/>
      <c r="N278" s="239"/>
      <c r="O278" s="239"/>
      <c r="P278" s="239"/>
      <c r="Q278" s="239"/>
      <c r="R278" s="239"/>
      <c r="S278" s="239"/>
      <c r="T278" s="239"/>
      <c r="U278" s="239"/>
      <c r="V278" s="239"/>
      <c r="W278" s="239"/>
      <c r="X278" s="239"/>
      <c r="Y278" s="271" t="s">
        <v>1792</v>
      </c>
    </row>
    <row r="279" spans="2:25" ht="60">
      <c r="B279" s="258" t="s">
        <v>16</v>
      </c>
      <c r="C279" s="228" t="s">
        <v>1318</v>
      </c>
      <c r="D279" s="224">
        <v>0.02</v>
      </c>
      <c r="E279" s="224">
        <f t="shared" si="12"/>
        <v>0</v>
      </c>
      <c r="F279" s="248">
        <v>43160</v>
      </c>
      <c r="G279" s="248">
        <v>43189</v>
      </c>
      <c r="H279" s="248"/>
      <c r="I279" s="249" t="s">
        <v>870</v>
      </c>
      <c r="J279" s="249" t="s">
        <v>1528</v>
      </c>
      <c r="K279" s="250"/>
      <c r="L279" s="243"/>
      <c r="M279" s="225"/>
      <c r="N279" s="225"/>
      <c r="O279" s="230"/>
      <c r="P279" s="225"/>
      <c r="Q279" s="225"/>
      <c r="R279" s="225"/>
      <c r="S279" s="225"/>
      <c r="T279" s="225"/>
      <c r="U279" s="225"/>
      <c r="V279" s="225"/>
      <c r="W279" s="225"/>
      <c r="X279" s="225"/>
      <c r="Y279" s="275"/>
    </row>
    <row r="280" spans="2:25" ht="60">
      <c r="B280" s="258" t="s">
        <v>17</v>
      </c>
      <c r="C280" s="228" t="s">
        <v>1318</v>
      </c>
      <c r="D280" s="224">
        <v>0.02</v>
      </c>
      <c r="E280" s="224">
        <f t="shared" si="12"/>
        <v>0</v>
      </c>
      <c r="F280" s="248">
        <v>43191</v>
      </c>
      <c r="G280" s="248">
        <v>43220</v>
      </c>
      <c r="H280" s="248"/>
      <c r="I280" s="249" t="s">
        <v>870</v>
      </c>
      <c r="J280" s="249" t="s">
        <v>1528</v>
      </c>
      <c r="K280" s="250"/>
      <c r="L280" s="243"/>
      <c r="M280" s="225"/>
      <c r="N280" s="225"/>
      <c r="O280" s="225"/>
      <c r="P280" s="230"/>
      <c r="Q280" s="225"/>
      <c r="R280" s="225"/>
      <c r="S280" s="225"/>
      <c r="T280" s="225"/>
      <c r="U280" s="225"/>
      <c r="V280" s="225"/>
      <c r="W280" s="225"/>
      <c r="X280" s="225"/>
      <c r="Y280" s="275"/>
    </row>
    <row r="281" spans="2:25">
      <c r="B281" s="255" t="s">
        <v>23</v>
      </c>
      <c r="C281" s="233" t="s">
        <v>1610</v>
      </c>
      <c r="D281" s="234">
        <f>SUM(D282:D283)</f>
        <v>0.04</v>
      </c>
      <c r="E281" s="234">
        <f>SUM(E282:E283)</f>
        <v>0</v>
      </c>
      <c r="F281" s="120"/>
      <c r="G281" s="120"/>
      <c r="H281" s="120"/>
      <c r="I281" s="131" t="s">
        <v>1612</v>
      </c>
      <c r="J281" s="131" t="s">
        <v>1310</v>
      </c>
      <c r="K281" s="121"/>
      <c r="L281" s="238"/>
      <c r="M281" s="239"/>
      <c r="N281" s="239"/>
      <c r="O281" s="239"/>
      <c r="P281" s="239"/>
      <c r="Q281" s="239"/>
      <c r="R281" s="239"/>
      <c r="S281" s="239"/>
      <c r="T281" s="239"/>
      <c r="U281" s="239"/>
      <c r="V281" s="239"/>
      <c r="W281" s="239"/>
      <c r="X281" s="239"/>
      <c r="Y281" s="271"/>
    </row>
    <row r="282" spans="2:25" ht="30">
      <c r="B282" s="258" t="s">
        <v>18</v>
      </c>
      <c r="C282" s="228" t="s">
        <v>1740</v>
      </c>
      <c r="D282" s="224">
        <v>0.03</v>
      </c>
      <c r="E282" s="224">
        <f t="shared" si="12"/>
        <v>0</v>
      </c>
      <c r="F282" s="248">
        <v>43101</v>
      </c>
      <c r="G282" s="248">
        <v>43464</v>
      </c>
      <c r="H282" s="248"/>
      <c r="I282" s="125" t="s">
        <v>1611</v>
      </c>
      <c r="J282" s="249" t="s">
        <v>1310</v>
      </c>
      <c r="K282" s="250"/>
      <c r="L282" s="243"/>
      <c r="M282" s="230"/>
      <c r="N282" s="230"/>
      <c r="O282" s="230"/>
      <c r="P282" s="230"/>
      <c r="Q282" s="230"/>
      <c r="R282" s="230"/>
      <c r="S282" s="230"/>
      <c r="T282" s="230"/>
      <c r="U282" s="230"/>
      <c r="V282" s="230"/>
      <c r="W282" s="230"/>
      <c r="X282" s="230"/>
      <c r="Y282" s="275"/>
    </row>
    <row r="283" spans="2:25" ht="30">
      <c r="B283" s="258" t="s">
        <v>19</v>
      </c>
      <c r="C283" s="228" t="s">
        <v>1741</v>
      </c>
      <c r="D283" s="224">
        <v>0.01</v>
      </c>
      <c r="E283" s="224">
        <f t="shared" si="12"/>
        <v>0</v>
      </c>
      <c r="F283" s="248">
        <v>43101</v>
      </c>
      <c r="G283" s="248">
        <v>43464</v>
      </c>
      <c r="H283" s="248"/>
      <c r="I283" s="125" t="s">
        <v>1319</v>
      </c>
      <c r="J283" s="249" t="s">
        <v>1310</v>
      </c>
      <c r="K283" s="250"/>
      <c r="L283" s="243"/>
      <c r="M283" s="230"/>
      <c r="N283" s="230"/>
      <c r="O283" s="230"/>
      <c r="P283" s="230"/>
      <c r="Q283" s="230"/>
      <c r="R283" s="230"/>
      <c r="S283" s="230"/>
      <c r="T283" s="230"/>
      <c r="U283" s="230"/>
      <c r="V283" s="230"/>
      <c r="W283" s="230"/>
      <c r="X283" s="230"/>
      <c r="Y283" s="275"/>
    </row>
    <row r="284" spans="2:25" ht="30">
      <c r="B284" s="255" t="s">
        <v>1072</v>
      </c>
      <c r="C284" s="233" t="s">
        <v>1529</v>
      </c>
      <c r="D284" s="234">
        <f>SUM(D285:D287)</f>
        <v>0.05</v>
      </c>
      <c r="E284" s="234">
        <f>SUM(E285:E287)</f>
        <v>0</v>
      </c>
      <c r="F284" s="120"/>
      <c r="G284" s="120"/>
      <c r="H284" s="120"/>
      <c r="I284" s="122" t="s">
        <v>1613</v>
      </c>
      <c r="J284" s="131" t="s">
        <v>1310</v>
      </c>
      <c r="K284" s="121"/>
      <c r="L284" s="238"/>
      <c r="M284" s="239"/>
      <c r="N284" s="239"/>
      <c r="O284" s="239"/>
      <c r="P284" s="239"/>
      <c r="Q284" s="239"/>
      <c r="R284" s="239"/>
      <c r="S284" s="239"/>
      <c r="T284" s="239"/>
      <c r="U284" s="239"/>
      <c r="V284" s="239"/>
      <c r="W284" s="239"/>
      <c r="X284" s="239"/>
      <c r="Y284" s="271" t="s">
        <v>1793</v>
      </c>
    </row>
    <row r="285" spans="2:25">
      <c r="B285" s="258" t="s">
        <v>1074</v>
      </c>
      <c r="C285" s="228" t="s">
        <v>1320</v>
      </c>
      <c r="D285" s="224">
        <v>0.02</v>
      </c>
      <c r="E285" s="224">
        <f t="shared" si="12"/>
        <v>0</v>
      </c>
      <c r="F285" s="248">
        <v>43101</v>
      </c>
      <c r="G285" s="248">
        <v>43281</v>
      </c>
      <c r="H285" s="248"/>
      <c r="I285" s="249" t="s">
        <v>1312</v>
      </c>
      <c r="J285" s="249" t="s">
        <v>1331</v>
      </c>
      <c r="K285" s="250"/>
      <c r="L285" s="243"/>
      <c r="M285" s="230"/>
      <c r="N285" s="230"/>
      <c r="O285" s="230"/>
      <c r="P285" s="230"/>
      <c r="Q285" s="230"/>
      <c r="R285" s="230"/>
      <c r="S285" s="225"/>
      <c r="T285" s="225"/>
      <c r="U285" s="225"/>
      <c r="V285" s="225"/>
      <c r="W285" s="225"/>
      <c r="X285" s="225"/>
      <c r="Y285" s="275"/>
    </row>
    <row r="286" spans="2:25">
      <c r="B286" s="258" t="s">
        <v>1075</v>
      </c>
      <c r="C286" s="228" t="s">
        <v>1321</v>
      </c>
      <c r="D286" s="224">
        <v>0.02</v>
      </c>
      <c r="E286" s="224">
        <f t="shared" si="12"/>
        <v>0</v>
      </c>
      <c r="F286" s="248">
        <v>43282</v>
      </c>
      <c r="G286" s="248">
        <v>43327</v>
      </c>
      <c r="H286" s="248"/>
      <c r="I286" s="249" t="s">
        <v>1312</v>
      </c>
      <c r="J286" s="249" t="s">
        <v>1310</v>
      </c>
      <c r="K286" s="250"/>
      <c r="L286" s="243"/>
      <c r="M286" s="225"/>
      <c r="N286" s="225"/>
      <c r="O286" s="225"/>
      <c r="P286" s="225"/>
      <c r="Q286" s="225"/>
      <c r="R286" s="225"/>
      <c r="S286" s="230"/>
      <c r="T286" s="230"/>
      <c r="U286" s="225"/>
      <c r="V286" s="225"/>
      <c r="W286" s="225"/>
      <c r="X286" s="225"/>
      <c r="Y286" s="275"/>
    </row>
    <row r="287" spans="2:25">
      <c r="B287" s="258" t="s">
        <v>1076</v>
      </c>
      <c r="C287" s="168" t="s">
        <v>1065</v>
      </c>
      <c r="D287" s="224">
        <v>0.01</v>
      </c>
      <c r="E287" s="224">
        <f t="shared" si="12"/>
        <v>0</v>
      </c>
      <c r="F287" s="248">
        <v>43313</v>
      </c>
      <c r="G287" s="248">
        <v>43342</v>
      </c>
      <c r="H287" s="248"/>
      <c r="I287" s="249" t="s">
        <v>870</v>
      </c>
      <c r="J287" s="249" t="s">
        <v>1310</v>
      </c>
      <c r="K287" s="250"/>
      <c r="L287" s="243"/>
      <c r="M287" s="225"/>
      <c r="N287" s="225"/>
      <c r="O287" s="225"/>
      <c r="P287" s="225"/>
      <c r="Q287" s="225"/>
      <c r="R287" s="225"/>
      <c r="S287" s="225"/>
      <c r="T287" s="230"/>
      <c r="U287" s="225"/>
      <c r="V287" s="225"/>
      <c r="W287" s="225"/>
      <c r="X287" s="225"/>
      <c r="Y287" s="275"/>
    </row>
    <row r="288" spans="2:25" ht="30">
      <c r="B288" s="255" t="s">
        <v>1077</v>
      </c>
      <c r="C288" s="233" t="s">
        <v>1530</v>
      </c>
      <c r="D288" s="234">
        <f>SUM(D289:D291)</f>
        <v>0.05</v>
      </c>
      <c r="E288" s="234">
        <f>SUM(E289:E291)</f>
        <v>0</v>
      </c>
      <c r="F288" s="120"/>
      <c r="G288" s="120"/>
      <c r="H288" s="120"/>
      <c r="I288" s="122" t="s">
        <v>1613</v>
      </c>
      <c r="J288" s="131" t="s">
        <v>1310</v>
      </c>
      <c r="K288" s="121"/>
      <c r="L288" s="238"/>
      <c r="M288" s="239"/>
      <c r="N288" s="239"/>
      <c r="O288" s="239"/>
      <c r="P288" s="239"/>
      <c r="Q288" s="239"/>
      <c r="R288" s="239"/>
      <c r="S288" s="239"/>
      <c r="T288" s="239"/>
      <c r="U288" s="239"/>
      <c r="V288" s="239"/>
      <c r="W288" s="239"/>
      <c r="X288" s="239"/>
      <c r="Y288" s="271" t="s">
        <v>1793</v>
      </c>
    </row>
    <row r="289" spans="2:25">
      <c r="B289" s="258" t="s">
        <v>1078</v>
      </c>
      <c r="C289" s="228" t="s">
        <v>1322</v>
      </c>
      <c r="D289" s="224">
        <v>0.02</v>
      </c>
      <c r="E289" s="224">
        <f t="shared" si="12"/>
        <v>0</v>
      </c>
      <c r="F289" s="248">
        <v>43101</v>
      </c>
      <c r="G289" s="248">
        <v>43281</v>
      </c>
      <c r="H289" s="248"/>
      <c r="I289" s="249" t="s">
        <v>1312</v>
      </c>
      <c r="J289" s="249" t="s">
        <v>1310</v>
      </c>
      <c r="K289" s="250"/>
      <c r="L289" s="243"/>
      <c r="M289" s="230"/>
      <c r="N289" s="230"/>
      <c r="O289" s="230"/>
      <c r="P289" s="230"/>
      <c r="Q289" s="230"/>
      <c r="R289" s="230"/>
      <c r="S289" s="225"/>
      <c r="T289" s="225"/>
      <c r="U289" s="225"/>
      <c r="V289" s="225"/>
      <c r="W289" s="225"/>
      <c r="X289" s="225"/>
      <c r="Y289" s="275"/>
    </row>
    <row r="290" spans="2:25">
      <c r="B290" s="258" t="s">
        <v>1081</v>
      </c>
      <c r="C290" s="228" t="s">
        <v>1323</v>
      </c>
      <c r="D290" s="224">
        <v>0.02</v>
      </c>
      <c r="E290" s="224">
        <f t="shared" si="12"/>
        <v>0</v>
      </c>
      <c r="F290" s="248">
        <v>43282</v>
      </c>
      <c r="G290" s="248">
        <v>43327</v>
      </c>
      <c r="H290" s="248"/>
      <c r="I290" s="249" t="s">
        <v>1312</v>
      </c>
      <c r="J290" s="249" t="s">
        <v>1331</v>
      </c>
      <c r="K290" s="250"/>
      <c r="L290" s="243"/>
      <c r="M290" s="225"/>
      <c r="N290" s="225"/>
      <c r="O290" s="225"/>
      <c r="P290" s="225"/>
      <c r="Q290" s="225"/>
      <c r="R290" s="225"/>
      <c r="S290" s="230"/>
      <c r="T290" s="230"/>
      <c r="U290" s="225"/>
      <c r="V290" s="225"/>
      <c r="W290" s="225"/>
      <c r="X290" s="225"/>
      <c r="Y290" s="275"/>
    </row>
    <row r="291" spans="2:25">
      <c r="B291" s="258" t="s">
        <v>1084</v>
      </c>
      <c r="C291" s="228" t="s">
        <v>1065</v>
      </c>
      <c r="D291" s="224">
        <v>0.01</v>
      </c>
      <c r="E291" s="224">
        <f t="shared" si="12"/>
        <v>0</v>
      </c>
      <c r="F291" s="248">
        <v>43313</v>
      </c>
      <c r="G291" s="248">
        <v>43342</v>
      </c>
      <c r="H291" s="248"/>
      <c r="I291" s="249" t="s">
        <v>870</v>
      </c>
      <c r="J291" s="249" t="s">
        <v>1310</v>
      </c>
      <c r="K291" s="250"/>
      <c r="L291" s="243"/>
      <c r="M291" s="225"/>
      <c r="N291" s="225"/>
      <c r="O291" s="225"/>
      <c r="P291" s="225"/>
      <c r="Q291" s="225"/>
      <c r="R291" s="225"/>
      <c r="S291" s="225"/>
      <c r="T291" s="230"/>
      <c r="U291" s="225"/>
      <c r="V291" s="225"/>
      <c r="W291" s="225"/>
      <c r="X291" s="225"/>
      <c r="Y291" s="275"/>
    </row>
    <row r="292" spans="2:25" ht="30">
      <c r="B292" s="255" t="s">
        <v>1171</v>
      </c>
      <c r="C292" s="233" t="s">
        <v>1531</v>
      </c>
      <c r="D292" s="234">
        <f>SUM(D293:D295)</f>
        <v>0.05</v>
      </c>
      <c r="E292" s="234">
        <f>SUM(E293:E295)</f>
        <v>0</v>
      </c>
      <c r="F292" s="120"/>
      <c r="G292" s="120"/>
      <c r="H292" s="120"/>
      <c r="I292" s="122" t="s">
        <v>1613</v>
      </c>
      <c r="J292" s="131" t="s">
        <v>1310</v>
      </c>
      <c r="K292" s="121"/>
      <c r="L292" s="238"/>
      <c r="M292" s="239"/>
      <c r="N292" s="239"/>
      <c r="O292" s="239"/>
      <c r="P292" s="239"/>
      <c r="Q292" s="239"/>
      <c r="R292" s="239"/>
      <c r="S292" s="239"/>
      <c r="T292" s="239"/>
      <c r="U292" s="239"/>
      <c r="V292" s="239"/>
      <c r="W292" s="239"/>
      <c r="X292" s="239"/>
      <c r="Y292" s="271" t="s">
        <v>1794</v>
      </c>
    </row>
    <row r="293" spans="2:25">
      <c r="B293" s="258" t="s">
        <v>1174</v>
      </c>
      <c r="C293" s="228" t="s">
        <v>1324</v>
      </c>
      <c r="D293" s="224">
        <v>0.02</v>
      </c>
      <c r="E293" s="224">
        <f t="shared" si="12"/>
        <v>0</v>
      </c>
      <c r="F293" s="248">
        <v>43101</v>
      </c>
      <c r="G293" s="248">
        <v>43281</v>
      </c>
      <c r="H293" s="248"/>
      <c r="I293" s="249" t="s">
        <v>1312</v>
      </c>
      <c r="J293" s="249" t="s">
        <v>1331</v>
      </c>
      <c r="K293" s="250"/>
      <c r="L293" s="243"/>
      <c r="M293" s="230"/>
      <c r="N293" s="230"/>
      <c r="O293" s="230"/>
      <c r="P293" s="230"/>
      <c r="Q293" s="230"/>
      <c r="R293" s="230"/>
      <c r="S293" s="225"/>
      <c r="T293" s="225"/>
      <c r="U293" s="225"/>
      <c r="V293" s="225"/>
      <c r="W293" s="225"/>
      <c r="X293" s="225"/>
      <c r="Y293" s="275"/>
    </row>
    <row r="294" spans="2:25">
      <c r="B294" s="258" t="s">
        <v>1175</v>
      </c>
      <c r="C294" s="228" t="s">
        <v>1325</v>
      </c>
      <c r="D294" s="224">
        <v>0.02</v>
      </c>
      <c r="E294" s="224">
        <f t="shared" si="12"/>
        <v>0</v>
      </c>
      <c r="F294" s="248">
        <v>43282</v>
      </c>
      <c r="G294" s="248">
        <v>43327</v>
      </c>
      <c r="H294" s="248"/>
      <c r="I294" s="249" t="s">
        <v>1312</v>
      </c>
      <c r="J294" s="249" t="s">
        <v>1310</v>
      </c>
      <c r="K294" s="250"/>
      <c r="L294" s="243"/>
      <c r="M294" s="225"/>
      <c r="N294" s="225"/>
      <c r="O294" s="225"/>
      <c r="P294" s="225"/>
      <c r="Q294" s="225"/>
      <c r="R294" s="225"/>
      <c r="S294" s="230"/>
      <c r="T294" s="230"/>
      <c r="U294" s="225"/>
      <c r="V294" s="225"/>
      <c r="W294" s="225"/>
      <c r="X294" s="225"/>
      <c r="Y294" s="275"/>
    </row>
    <row r="295" spans="2:25">
      <c r="B295" s="258" t="s">
        <v>1176</v>
      </c>
      <c r="C295" s="228" t="s">
        <v>1065</v>
      </c>
      <c r="D295" s="224">
        <v>0.01</v>
      </c>
      <c r="E295" s="224">
        <f t="shared" si="12"/>
        <v>0</v>
      </c>
      <c r="F295" s="248">
        <v>43313</v>
      </c>
      <c r="G295" s="248">
        <v>43342</v>
      </c>
      <c r="H295" s="248"/>
      <c r="I295" s="249" t="s">
        <v>870</v>
      </c>
      <c r="J295" s="249" t="s">
        <v>1310</v>
      </c>
      <c r="K295" s="250"/>
      <c r="L295" s="243"/>
      <c r="M295" s="225"/>
      <c r="N295" s="225"/>
      <c r="O295" s="225"/>
      <c r="P295" s="225"/>
      <c r="Q295" s="225"/>
      <c r="R295" s="225"/>
      <c r="S295" s="225"/>
      <c r="T295" s="230"/>
      <c r="U295" s="225"/>
      <c r="V295" s="225"/>
      <c r="W295" s="225"/>
      <c r="X295" s="225"/>
      <c r="Y295" s="275"/>
    </row>
    <row r="296" spans="2:25" ht="45">
      <c r="B296" s="255" t="s">
        <v>1180</v>
      </c>
      <c r="C296" s="233" t="s">
        <v>1532</v>
      </c>
      <c r="D296" s="234">
        <v>0.1</v>
      </c>
      <c r="E296" s="234">
        <f>SUM(E297:E297)</f>
        <v>0</v>
      </c>
      <c r="F296" s="235"/>
      <c r="G296" s="120"/>
      <c r="H296" s="120"/>
      <c r="I296" s="121" t="s">
        <v>1613</v>
      </c>
      <c r="J296" s="232" t="s">
        <v>1310</v>
      </c>
      <c r="K296" s="121"/>
      <c r="L296" s="238"/>
      <c r="M296" s="239"/>
      <c r="N296" s="239"/>
      <c r="O296" s="239"/>
      <c r="P296" s="239"/>
      <c r="Q296" s="239"/>
      <c r="R296" s="239"/>
      <c r="S296" s="239"/>
      <c r="T296" s="239"/>
      <c r="U296" s="239"/>
      <c r="V296" s="239"/>
      <c r="W296" s="239"/>
      <c r="X296" s="239"/>
      <c r="Y296" s="271" t="s">
        <v>1795</v>
      </c>
    </row>
    <row r="297" spans="2:25">
      <c r="B297" s="258" t="s">
        <v>1183</v>
      </c>
      <c r="C297" s="168" t="s">
        <v>1707</v>
      </c>
      <c r="D297" s="224">
        <v>0.02</v>
      </c>
      <c r="E297" s="224">
        <f t="shared" si="12"/>
        <v>0</v>
      </c>
      <c r="F297" s="62">
        <v>43282</v>
      </c>
      <c r="G297" s="248">
        <v>43454</v>
      </c>
      <c r="H297" s="248"/>
      <c r="I297" s="249" t="s">
        <v>870</v>
      </c>
      <c r="J297" s="249" t="s">
        <v>1331</v>
      </c>
      <c r="K297" s="250"/>
      <c r="L297" s="243"/>
      <c r="M297" s="225"/>
      <c r="N297" s="225"/>
      <c r="O297" s="225"/>
      <c r="P297" s="225"/>
      <c r="Q297" s="225"/>
      <c r="R297" s="225"/>
      <c r="S297" s="230"/>
      <c r="T297" s="230"/>
      <c r="U297" s="230"/>
      <c r="V297" s="230"/>
      <c r="W297" s="230"/>
      <c r="X297" s="230"/>
      <c r="Y297" s="276"/>
    </row>
    <row r="298" spans="2:25" ht="30">
      <c r="B298" s="258" t="s">
        <v>1184</v>
      </c>
      <c r="C298" s="228" t="s">
        <v>1614</v>
      </c>
      <c r="D298" s="224">
        <v>0.08</v>
      </c>
      <c r="E298" s="224">
        <f t="shared" si="12"/>
        <v>0</v>
      </c>
      <c r="F298" s="62">
        <v>43132</v>
      </c>
      <c r="G298" s="248">
        <v>43220</v>
      </c>
      <c r="H298" s="248"/>
      <c r="I298" s="249" t="s">
        <v>1312</v>
      </c>
      <c r="J298" s="249" t="s">
        <v>1533</v>
      </c>
      <c r="K298" s="250"/>
      <c r="L298" s="243"/>
      <c r="M298" s="225"/>
      <c r="N298" s="230"/>
      <c r="O298" s="230"/>
      <c r="P298" s="230"/>
      <c r="Q298" s="105"/>
      <c r="R298" s="105"/>
      <c r="S298" s="225"/>
      <c r="T298" s="225"/>
      <c r="U298" s="225"/>
      <c r="V298" s="225"/>
      <c r="W298" s="225"/>
      <c r="X298" s="225"/>
      <c r="Y298" s="276"/>
    </row>
    <row r="299" spans="2:25">
      <c r="B299" s="255" t="s">
        <v>1188</v>
      </c>
      <c r="C299" s="233" t="s">
        <v>1534</v>
      </c>
      <c r="D299" s="234">
        <v>0.1</v>
      </c>
      <c r="E299" s="234">
        <f>SUM(E300:E301)</f>
        <v>0</v>
      </c>
      <c r="F299" s="120"/>
      <c r="G299" s="120"/>
      <c r="H299" s="120"/>
      <c r="I299" s="122" t="s">
        <v>1613</v>
      </c>
      <c r="J299" s="131" t="s">
        <v>1310</v>
      </c>
      <c r="K299" s="121"/>
      <c r="L299" s="238"/>
      <c r="M299" s="239"/>
      <c r="N299" s="239"/>
      <c r="O299" s="239"/>
      <c r="P299" s="239"/>
      <c r="Q299" s="239"/>
      <c r="R299" s="239"/>
      <c r="S299" s="239"/>
      <c r="T299" s="239"/>
      <c r="U299" s="239"/>
      <c r="V299" s="239"/>
      <c r="W299" s="239"/>
      <c r="X299" s="239"/>
      <c r="Y299" s="277"/>
    </row>
    <row r="300" spans="2:25">
      <c r="B300" s="258" t="s">
        <v>1191</v>
      </c>
      <c r="C300" s="168" t="s">
        <v>1615</v>
      </c>
      <c r="D300" s="224">
        <v>0.04</v>
      </c>
      <c r="E300" s="224">
        <f t="shared" si="12"/>
        <v>0</v>
      </c>
      <c r="F300" s="248">
        <v>43191</v>
      </c>
      <c r="G300" s="248">
        <v>43405</v>
      </c>
      <c r="H300" s="248"/>
      <c r="I300" s="249" t="s">
        <v>1312</v>
      </c>
      <c r="J300" s="249" t="s">
        <v>1310</v>
      </c>
      <c r="K300" s="250"/>
      <c r="L300" s="243"/>
      <c r="M300" s="225"/>
      <c r="N300" s="225"/>
      <c r="O300" s="225"/>
      <c r="P300" s="230"/>
      <c r="Q300" s="230"/>
      <c r="R300" s="230"/>
      <c r="S300" s="230"/>
      <c r="T300" s="230"/>
      <c r="U300" s="230"/>
      <c r="V300" s="230"/>
      <c r="W300" s="225"/>
      <c r="X300" s="225"/>
      <c r="Y300" s="276"/>
    </row>
    <row r="301" spans="2:25">
      <c r="B301" s="258" t="s">
        <v>1192</v>
      </c>
      <c r="C301" s="168" t="s">
        <v>1616</v>
      </c>
      <c r="D301" s="224">
        <v>0.06</v>
      </c>
      <c r="E301" s="224">
        <f t="shared" si="12"/>
        <v>0</v>
      </c>
      <c r="F301" s="248">
        <v>43435</v>
      </c>
      <c r="G301" s="248">
        <v>43454</v>
      </c>
      <c r="H301" s="248"/>
      <c r="I301" s="250" t="s">
        <v>870</v>
      </c>
      <c r="J301" s="249" t="s">
        <v>1310</v>
      </c>
      <c r="K301" s="250"/>
      <c r="L301" s="243"/>
      <c r="M301" s="225"/>
      <c r="N301" s="225"/>
      <c r="O301" s="225"/>
      <c r="P301" s="225"/>
      <c r="Q301" s="225"/>
      <c r="R301" s="225"/>
      <c r="S301" s="225"/>
      <c r="T301" s="225"/>
      <c r="U301" s="225"/>
      <c r="V301" s="225"/>
      <c r="W301" s="230"/>
      <c r="X301" s="230"/>
      <c r="Y301" s="276"/>
    </row>
    <row r="302" spans="2:25" ht="45">
      <c r="B302" s="255" t="s">
        <v>1266</v>
      </c>
      <c r="C302" s="233" t="s">
        <v>1535</v>
      </c>
      <c r="D302" s="234">
        <f>SUM(D303:D304)</f>
        <v>0.06</v>
      </c>
      <c r="E302" s="234">
        <f>SUM(E303:E304)</f>
        <v>0</v>
      </c>
      <c r="F302" s="120"/>
      <c r="G302" s="120"/>
      <c r="H302" s="120"/>
      <c r="I302" s="121" t="s">
        <v>1603</v>
      </c>
      <c r="J302" s="131" t="s">
        <v>1332</v>
      </c>
      <c r="K302" s="121"/>
      <c r="L302" s="238"/>
      <c r="M302" s="239"/>
      <c r="N302" s="239"/>
      <c r="O302" s="239"/>
      <c r="P302" s="239"/>
      <c r="Q302" s="239"/>
      <c r="R302" s="239"/>
      <c r="S302" s="239"/>
      <c r="T302" s="239"/>
      <c r="U302" s="239"/>
      <c r="V302" s="239"/>
      <c r="W302" s="239"/>
      <c r="X302" s="239"/>
      <c r="Y302" s="271" t="s">
        <v>1796</v>
      </c>
    </row>
    <row r="303" spans="2:25" ht="45">
      <c r="B303" s="258" t="s">
        <v>1268</v>
      </c>
      <c r="C303" s="228" t="s">
        <v>1333</v>
      </c>
      <c r="D303" s="224">
        <v>0.04</v>
      </c>
      <c r="E303" s="224">
        <f t="shared" si="12"/>
        <v>0</v>
      </c>
      <c r="F303" s="248">
        <v>43101</v>
      </c>
      <c r="G303" s="248">
        <v>43281</v>
      </c>
      <c r="H303" s="248"/>
      <c r="I303" s="250" t="s">
        <v>1312</v>
      </c>
      <c r="J303" s="249" t="s">
        <v>1334</v>
      </c>
      <c r="K303" s="250"/>
      <c r="L303" s="243"/>
      <c r="M303" s="230"/>
      <c r="N303" s="230"/>
      <c r="O303" s="230"/>
      <c r="P303" s="230"/>
      <c r="Q303" s="230"/>
      <c r="R303" s="230"/>
      <c r="S303" s="225"/>
      <c r="T303" s="225"/>
      <c r="U303" s="244"/>
      <c r="V303" s="244"/>
      <c r="W303" s="244"/>
      <c r="X303" s="244"/>
      <c r="Y303" s="276"/>
    </row>
    <row r="304" spans="2:25">
      <c r="B304" s="258" t="s">
        <v>1269</v>
      </c>
      <c r="C304" s="228" t="s">
        <v>1065</v>
      </c>
      <c r="D304" s="224">
        <v>0.02</v>
      </c>
      <c r="E304" s="224">
        <f t="shared" si="12"/>
        <v>0</v>
      </c>
      <c r="F304" s="248">
        <v>43313</v>
      </c>
      <c r="G304" s="248">
        <v>43435</v>
      </c>
      <c r="H304" s="248"/>
      <c r="I304" s="250" t="s">
        <v>870</v>
      </c>
      <c r="J304" s="249" t="s">
        <v>1332</v>
      </c>
      <c r="K304" s="250"/>
      <c r="L304" s="243"/>
      <c r="M304" s="244"/>
      <c r="N304" s="244"/>
      <c r="O304" s="225"/>
      <c r="P304" s="225"/>
      <c r="Q304" s="225"/>
      <c r="R304" s="225"/>
      <c r="S304" s="225"/>
      <c r="T304" s="230"/>
      <c r="U304" s="230"/>
      <c r="V304" s="230"/>
      <c r="W304" s="230"/>
      <c r="X304" s="244"/>
      <c r="Y304" s="276"/>
    </row>
    <row r="305" spans="2:25" ht="45">
      <c r="B305" s="255" t="s">
        <v>1270</v>
      </c>
      <c r="C305" s="233" t="s">
        <v>1536</v>
      </c>
      <c r="D305" s="234">
        <f>SUM(D306:D308)</f>
        <v>0.06</v>
      </c>
      <c r="E305" s="234">
        <f>SUM(E306:E308)</f>
        <v>0</v>
      </c>
      <c r="F305" s="120"/>
      <c r="G305" s="120"/>
      <c r="H305" s="120"/>
      <c r="I305" s="122" t="s">
        <v>1708</v>
      </c>
      <c r="J305" s="131" t="s">
        <v>1332</v>
      </c>
      <c r="K305" s="121"/>
      <c r="L305" s="238"/>
      <c r="M305" s="239"/>
      <c r="N305" s="239"/>
      <c r="O305" s="239"/>
      <c r="P305" s="239"/>
      <c r="Q305" s="239"/>
      <c r="R305" s="239"/>
      <c r="S305" s="239"/>
      <c r="T305" s="239"/>
      <c r="U305" s="239"/>
      <c r="V305" s="239"/>
      <c r="W305" s="239"/>
      <c r="X305" s="239"/>
      <c r="Y305" s="271" t="s">
        <v>1797</v>
      </c>
    </row>
    <row r="306" spans="2:25" ht="45">
      <c r="B306" s="258" t="s">
        <v>1326</v>
      </c>
      <c r="C306" s="228" t="s">
        <v>1336</v>
      </c>
      <c r="D306" s="224">
        <v>0.02</v>
      </c>
      <c r="E306" s="224">
        <f t="shared" si="12"/>
        <v>0</v>
      </c>
      <c r="F306" s="248">
        <v>43160</v>
      </c>
      <c r="G306" s="248">
        <v>43435</v>
      </c>
      <c r="H306" s="248"/>
      <c r="I306" s="250" t="s">
        <v>870</v>
      </c>
      <c r="J306" s="249" t="s">
        <v>1337</v>
      </c>
      <c r="K306" s="250"/>
      <c r="L306" s="243"/>
      <c r="M306" s="244"/>
      <c r="N306" s="244"/>
      <c r="O306" s="230"/>
      <c r="P306" s="230"/>
      <c r="Q306" s="230"/>
      <c r="R306" s="230"/>
      <c r="S306" s="230"/>
      <c r="T306" s="230"/>
      <c r="U306" s="230"/>
      <c r="V306" s="230"/>
      <c r="W306" s="230"/>
      <c r="X306" s="244"/>
      <c r="Y306" s="276" t="s">
        <v>1798</v>
      </c>
    </row>
    <row r="307" spans="2:25" ht="45">
      <c r="B307" s="258" t="s">
        <v>1327</v>
      </c>
      <c r="C307" s="228" t="s">
        <v>1339</v>
      </c>
      <c r="D307" s="224">
        <v>0.02</v>
      </c>
      <c r="E307" s="224">
        <f t="shared" si="12"/>
        <v>0</v>
      </c>
      <c r="F307" s="248">
        <v>43160</v>
      </c>
      <c r="G307" s="248">
        <v>43435</v>
      </c>
      <c r="H307" s="248"/>
      <c r="I307" s="250" t="s">
        <v>870</v>
      </c>
      <c r="J307" s="249" t="s">
        <v>1337</v>
      </c>
      <c r="K307" s="250"/>
      <c r="L307" s="243"/>
      <c r="M307" s="244"/>
      <c r="N307" s="244"/>
      <c r="O307" s="230"/>
      <c r="P307" s="230"/>
      <c r="Q307" s="230"/>
      <c r="R307" s="230"/>
      <c r="S307" s="230"/>
      <c r="T307" s="230"/>
      <c r="U307" s="230"/>
      <c r="V307" s="230"/>
      <c r="W307" s="230"/>
      <c r="X307" s="244"/>
      <c r="Y307" s="276" t="s">
        <v>1798</v>
      </c>
    </row>
    <row r="308" spans="2:25" ht="45">
      <c r="B308" s="258" t="s">
        <v>1328</v>
      </c>
      <c r="C308" s="228" t="s">
        <v>1341</v>
      </c>
      <c r="D308" s="224">
        <v>0.02</v>
      </c>
      <c r="E308" s="224">
        <f t="shared" si="12"/>
        <v>0</v>
      </c>
      <c r="F308" s="248">
        <v>43160</v>
      </c>
      <c r="G308" s="248">
        <v>43435</v>
      </c>
      <c r="H308" s="248"/>
      <c r="I308" s="250" t="s">
        <v>870</v>
      </c>
      <c r="J308" s="249" t="s">
        <v>1337</v>
      </c>
      <c r="K308" s="250"/>
      <c r="L308" s="243"/>
      <c r="M308" s="244"/>
      <c r="N308" s="244"/>
      <c r="O308" s="230"/>
      <c r="P308" s="230"/>
      <c r="Q308" s="230"/>
      <c r="R308" s="230"/>
      <c r="S308" s="230"/>
      <c r="T308" s="230"/>
      <c r="U308" s="230"/>
      <c r="V308" s="230"/>
      <c r="W308" s="230"/>
      <c r="X308" s="244"/>
      <c r="Y308" s="276" t="s">
        <v>1798</v>
      </c>
    </row>
    <row r="309" spans="2:25" ht="45">
      <c r="B309" s="255" t="s">
        <v>1271</v>
      </c>
      <c r="C309" s="233" t="s">
        <v>1342</v>
      </c>
      <c r="D309" s="234">
        <f>SUM(D310:D312)</f>
        <v>6.0000000000000005E-2</v>
      </c>
      <c r="E309" s="234">
        <f>SUM(E310:E312)</f>
        <v>0</v>
      </c>
      <c r="F309" s="120"/>
      <c r="G309" s="120"/>
      <c r="H309" s="120"/>
      <c r="I309" s="122" t="s">
        <v>1604</v>
      </c>
      <c r="J309" s="131" t="s">
        <v>1332</v>
      </c>
      <c r="K309" s="121"/>
      <c r="L309" s="238"/>
      <c r="M309" s="239"/>
      <c r="N309" s="239"/>
      <c r="O309" s="239"/>
      <c r="P309" s="239"/>
      <c r="Q309" s="239"/>
      <c r="R309" s="239"/>
      <c r="S309" s="239"/>
      <c r="T309" s="239"/>
      <c r="U309" s="239"/>
      <c r="V309" s="239"/>
      <c r="W309" s="239"/>
      <c r="X309" s="239"/>
      <c r="Y309" s="271" t="s">
        <v>1799</v>
      </c>
    </row>
    <row r="310" spans="2:25" ht="30">
      <c r="B310" s="258" t="s">
        <v>1329</v>
      </c>
      <c r="C310" s="228" t="s">
        <v>1343</v>
      </c>
      <c r="D310" s="224">
        <v>0.02</v>
      </c>
      <c r="E310" s="224">
        <f t="shared" si="12"/>
        <v>0</v>
      </c>
      <c r="F310" s="248">
        <v>43160</v>
      </c>
      <c r="G310" s="248">
        <v>43220</v>
      </c>
      <c r="H310" s="248"/>
      <c r="I310" s="250" t="s">
        <v>1312</v>
      </c>
      <c r="J310" s="249" t="s">
        <v>1344</v>
      </c>
      <c r="K310" s="250"/>
      <c r="L310" s="243"/>
      <c r="M310" s="244"/>
      <c r="N310" s="244"/>
      <c r="O310" s="230"/>
      <c r="P310" s="230"/>
      <c r="Q310" s="225"/>
      <c r="R310" s="225"/>
      <c r="S310" s="225"/>
      <c r="T310" s="225"/>
      <c r="U310" s="244"/>
      <c r="V310" s="244"/>
      <c r="W310" s="244"/>
      <c r="X310" s="244"/>
      <c r="Y310" s="276"/>
    </row>
    <row r="311" spans="2:25" ht="45">
      <c r="B311" s="258" t="s">
        <v>1330</v>
      </c>
      <c r="C311" s="228" t="s">
        <v>1345</v>
      </c>
      <c r="D311" s="224">
        <v>0.03</v>
      </c>
      <c r="E311" s="224">
        <f t="shared" si="12"/>
        <v>0</v>
      </c>
      <c r="F311" s="248">
        <v>43221</v>
      </c>
      <c r="G311" s="248">
        <v>43342</v>
      </c>
      <c r="H311" s="248"/>
      <c r="I311" s="250" t="s">
        <v>1312</v>
      </c>
      <c r="J311" s="249" t="s">
        <v>1334</v>
      </c>
      <c r="K311" s="250"/>
      <c r="L311" s="243"/>
      <c r="M311" s="244"/>
      <c r="N311" s="244"/>
      <c r="O311" s="225"/>
      <c r="P311" s="225"/>
      <c r="Q311" s="230"/>
      <c r="R311" s="230"/>
      <c r="S311" s="230"/>
      <c r="T311" s="230"/>
      <c r="U311" s="105"/>
      <c r="V311" s="105"/>
      <c r="W311" s="105"/>
      <c r="X311" s="244"/>
      <c r="Y311" s="276"/>
    </row>
    <row r="312" spans="2:25" ht="45">
      <c r="B312" s="258" t="s">
        <v>1594</v>
      </c>
      <c r="C312" s="228" t="s">
        <v>1065</v>
      </c>
      <c r="D312" s="224">
        <v>0.01</v>
      </c>
      <c r="E312" s="224">
        <f t="shared" si="12"/>
        <v>0</v>
      </c>
      <c r="F312" s="248">
        <v>43344</v>
      </c>
      <c r="G312" s="248">
        <v>43435</v>
      </c>
      <c r="H312" s="248"/>
      <c r="I312" s="250" t="s">
        <v>870</v>
      </c>
      <c r="J312" s="249" t="s">
        <v>1337</v>
      </c>
      <c r="K312" s="250"/>
      <c r="L312" s="243"/>
      <c r="M312" s="244"/>
      <c r="N312" s="244"/>
      <c r="O312" s="225"/>
      <c r="P312" s="225"/>
      <c r="Q312" s="225"/>
      <c r="R312" s="225"/>
      <c r="S312" s="225"/>
      <c r="T312" s="225"/>
      <c r="U312" s="230"/>
      <c r="V312" s="230"/>
      <c r="W312" s="105"/>
      <c r="X312" s="244"/>
      <c r="Y312" s="276"/>
    </row>
    <row r="313" spans="2:25" ht="60">
      <c r="B313" s="255" t="s">
        <v>1272</v>
      </c>
      <c r="C313" s="233" t="s">
        <v>1346</v>
      </c>
      <c r="D313" s="234">
        <f>SUM(D314:D315)</f>
        <v>0.05</v>
      </c>
      <c r="E313" s="234">
        <f>SUM(E314:E315)</f>
        <v>0</v>
      </c>
      <c r="F313" s="120"/>
      <c r="G313" s="120"/>
      <c r="H313" s="120"/>
      <c r="I313" s="122" t="s">
        <v>1709</v>
      </c>
      <c r="J313" s="131" t="s">
        <v>1347</v>
      </c>
      <c r="K313" s="121"/>
      <c r="L313" s="238"/>
      <c r="M313" s="239"/>
      <c r="N313" s="239"/>
      <c r="O313" s="239"/>
      <c r="P313" s="239"/>
      <c r="Q313" s="239"/>
      <c r="R313" s="239"/>
      <c r="S313" s="239"/>
      <c r="T313" s="239"/>
      <c r="U313" s="239"/>
      <c r="V313" s="239"/>
      <c r="W313" s="239"/>
      <c r="X313" s="239"/>
      <c r="Y313" s="277"/>
    </row>
    <row r="314" spans="2:25" ht="30">
      <c r="B314" s="258" t="s">
        <v>1273</v>
      </c>
      <c r="C314" s="228" t="s">
        <v>1348</v>
      </c>
      <c r="D314" s="224">
        <v>0.03</v>
      </c>
      <c r="E314" s="224">
        <f t="shared" si="12"/>
        <v>0</v>
      </c>
      <c r="F314" s="248">
        <v>43221</v>
      </c>
      <c r="G314" s="248">
        <v>43343</v>
      </c>
      <c r="H314" s="248"/>
      <c r="I314" s="250" t="s">
        <v>1349</v>
      </c>
      <c r="J314" s="249" t="s">
        <v>1347</v>
      </c>
      <c r="K314" s="250"/>
      <c r="L314" s="243"/>
      <c r="M314" s="244"/>
      <c r="N314" s="244"/>
      <c r="O314" s="225"/>
      <c r="P314" s="225"/>
      <c r="Q314" s="230"/>
      <c r="R314" s="230"/>
      <c r="S314" s="230"/>
      <c r="T314" s="230"/>
      <c r="U314" s="244"/>
      <c r="V314" s="244"/>
      <c r="W314" s="244"/>
      <c r="X314" s="244"/>
      <c r="Y314" s="276"/>
    </row>
    <row r="315" spans="2:25" ht="30">
      <c r="B315" s="258" t="s">
        <v>1274</v>
      </c>
      <c r="C315" s="228" t="s">
        <v>1065</v>
      </c>
      <c r="D315" s="224">
        <v>0.02</v>
      </c>
      <c r="E315" s="224">
        <f t="shared" si="12"/>
        <v>0</v>
      </c>
      <c r="F315" s="248">
        <v>43344</v>
      </c>
      <c r="G315" s="248">
        <v>43419</v>
      </c>
      <c r="H315" s="248"/>
      <c r="I315" s="250" t="s">
        <v>870</v>
      </c>
      <c r="J315" s="249" t="s">
        <v>1344</v>
      </c>
      <c r="K315" s="250"/>
      <c r="L315" s="243"/>
      <c r="M315" s="244"/>
      <c r="N315" s="244"/>
      <c r="O315" s="225"/>
      <c r="P315" s="225"/>
      <c r="Q315" s="225"/>
      <c r="R315" s="225"/>
      <c r="S315" s="225"/>
      <c r="T315" s="225"/>
      <c r="U315" s="230"/>
      <c r="V315" s="230"/>
      <c r="W315" s="230"/>
      <c r="X315" s="244"/>
      <c r="Y315" s="276"/>
    </row>
    <row r="316" spans="2:25" ht="30">
      <c r="B316" s="255" t="s">
        <v>1275</v>
      </c>
      <c r="C316" s="233" t="s">
        <v>1350</v>
      </c>
      <c r="D316" s="234">
        <f>SUM(D317:D319)</f>
        <v>0.05</v>
      </c>
      <c r="E316" s="234">
        <f>SUM(E317:E319)</f>
        <v>0</v>
      </c>
      <c r="F316" s="120"/>
      <c r="G316" s="120"/>
      <c r="H316" s="120"/>
      <c r="I316" s="122" t="s">
        <v>1605</v>
      </c>
      <c r="J316" s="131" t="s">
        <v>1347</v>
      </c>
      <c r="K316" s="121"/>
      <c r="L316" s="238"/>
      <c r="M316" s="239"/>
      <c r="N316" s="239"/>
      <c r="O316" s="239"/>
      <c r="P316" s="239"/>
      <c r="Q316" s="239"/>
      <c r="R316" s="239"/>
      <c r="S316" s="239"/>
      <c r="T316" s="239"/>
      <c r="U316" s="239"/>
      <c r="V316" s="239"/>
      <c r="W316" s="239"/>
      <c r="X316" s="239"/>
      <c r="Y316" s="271" t="s">
        <v>1799</v>
      </c>
    </row>
    <row r="317" spans="2:25" ht="30">
      <c r="B317" s="258" t="s">
        <v>1276</v>
      </c>
      <c r="C317" s="228" t="s">
        <v>1343</v>
      </c>
      <c r="D317" s="224">
        <v>0.02</v>
      </c>
      <c r="E317" s="224">
        <f t="shared" si="12"/>
        <v>0</v>
      </c>
      <c r="F317" s="248">
        <v>43101</v>
      </c>
      <c r="G317" s="248">
        <v>43251</v>
      </c>
      <c r="H317" s="248"/>
      <c r="I317" s="250" t="s">
        <v>1312</v>
      </c>
      <c r="J317" s="249" t="s">
        <v>1344</v>
      </c>
      <c r="K317" s="250"/>
      <c r="L317" s="243"/>
      <c r="M317" s="230"/>
      <c r="N317" s="230"/>
      <c r="O317" s="230"/>
      <c r="P317" s="230"/>
      <c r="Q317" s="230"/>
      <c r="R317" s="225"/>
      <c r="S317" s="225"/>
      <c r="T317" s="225"/>
      <c r="U317" s="244"/>
      <c r="V317" s="244"/>
      <c r="W317" s="244"/>
      <c r="X317" s="244"/>
      <c r="Y317" s="276"/>
    </row>
    <row r="318" spans="2:25" ht="45">
      <c r="B318" s="258" t="s">
        <v>1277</v>
      </c>
      <c r="C318" s="228" t="s">
        <v>1351</v>
      </c>
      <c r="D318" s="224">
        <v>0.02</v>
      </c>
      <c r="E318" s="224">
        <f t="shared" si="12"/>
        <v>0</v>
      </c>
      <c r="F318" s="248">
        <v>43252</v>
      </c>
      <c r="G318" s="248">
        <v>43374</v>
      </c>
      <c r="H318" s="248"/>
      <c r="I318" s="250" t="s">
        <v>1312</v>
      </c>
      <c r="J318" s="249" t="s">
        <v>1337</v>
      </c>
      <c r="K318" s="250"/>
      <c r="L318" s="243"/>
      <c r="M318" s="244"/>
      <c r="N318" s="244"/>
      <c r="O318" s="225"/>
      <c r="P318" s="225"/>
      <c r="Q318" s="225"/>
      <c r="R318" s="230"/>
      <c r="S318" s="230"/>
      <c r="T318" s="230"/>
      <c r="U318" s="230"/>
      <c r="V318" s="244"/>
      <c r="W318" s="244"/>
      <c r="X318" s="244"/>
      <c r="Y318" s="276"/>
    </row>
    <row r="319" spans="2:25" ht="30">
      <c r="B319" s="258" t="s">
        <v>1278</v>
      </c>
      <c r="C319" s="228" t="s">
        <v>1065</v>
      </c>
      <c r="D319" s="224">
        <v>0.01</v>
      </c>
      <c r="E319" s="224">
        <f t="shared" si="12"/>
        <v>0</v>
      </c>
      <c r="F319" s="248">
        <v>43388</v>
      </c>
      <c r="G319" s="248">
        <v>43435</v>
      </c>
      <c r="H319" s="248"/>
      <c r="I319" s="250" t="s">
        <v>870</v>
      </c>
      <c r="J319" s="249" t="s">
        <v>1344</v>
      </c>
      <c r="K319" s="250"/>
      <c r="L319" s="243"/>
      <c r="M319" s="244"/>
      <c r="N319" s="244"/>
      <c r="O319" s="225"/>
      <c r="P319" s="225"/>
      <c r="Q319" s="225"/>
      <c r="R319" s="225"/>
      <c r="S319" s="225"/>
      <c r="T319" s="225"/>
      <c r="U319" s="244"/>
      <c r="V319" s="230"/>
      <c r="W319" s="230"/>
      <c r="X319" s="244"/>
      <c r="Y319" s="276"/>
    </row>
    <row r="320" spans="2:25" ht="45">
      <c r="B320" s="255" t="s">
        <v>1279</v>
      </c>
      <c r="C320" s="233" t="s">
        <v>1352</v>
      </c>
      <c r="D320" s="234">
        <f>SUM(D321:D323)</f>
        <v>6.9999999999999993E-2</v>
      </c>
      <c r="E320" s="234">
        <f>SUM(E321:E323)</f>
        <v>0</v>
      </c>
      <c r="F320" s="235"/>
      <c r="G320" s="120"/>
      <c r="H320" s="120"/>
      <c r="I320" s="122" t="s">
        <v>1710</v>
      </c>
      <c r="J320" s="131" t="s">
        <v>1347</v>
      </c>
      <c r="K320" s="121"/>
      <c r="L320" s="238"/>
      <c r="M320" s="239"/>
      <c r="N320" s="239"/>
      <c r="O320" s="239"/>
      <c r="P320" s="239"/>
      <c r="Q320" s="239"/>
      <c r="R320" s="239"/>
      <c r="S320" s="239"/>
      <c r="T320" s="239"/>
      <c r="U320" s="239"/>
      <c r="V320" s="239"/>
      <c r="W320" s="239"/>
      <c r="X320" s="239"/>
      <c r="Y320" s="271" t="s">
        <v>1799</v>
      </c>
    </row>
    <row r="321" spans="2:25" ht="30">
      <c r="B321" s="258" t="s">
        <v>1335</v>
      </c>
      <c r="C321" s="228" t="s">
        <v>1353</v>
      </c>
      <c r="D321" s="224">
        <v>0.02</v>
      </c>
      <c r="E321" s="224">
        <f t="shared" si="12"/>
        <v>0</v>
      </c>
      <c r="F321" s="248">
        <v>43160</v>
      </c>
      <c r="G321" s="248">
        <v>43435</v>
      </c>
      <c r="H321" s="248"/>
      <c r="I321" s="250" t="s">
        <v>866</v>
      </c>
      <c r="J321" s="249" t="s">
        <v>1354</v>
      </c>
      <c r="K321" s="250"/>
      <c r="L321" s="243"/>
      <c r="M321" s="225"/>
      <c r="N321" s="225"/>
      <c r="O321" s="230"/>
      <c r="P321" s="230"/>
      <c r="Q321" s="230"/>
      <c r="R321" s="230"/>
      <c r="S321" s="230"/>
      <c r="T321" s="230"/>
      <c r="U321" s="230"/>
      <c r="V321" s="230"/>
      <c r="W321" s="230"/>
      <c r="X321" s="225"/>
      <c r="Y321" s="276"/>
    </row>
    <row r="322" spans="2:25" ht="30">
      <c r="B322" s="258" t="s">
        <v>1338</v>
      </c>
      <c r="C322" s="228" t="s">
        <v>1606</v>
      </c>
      <c r="D322" s="224">
        <v>0.04</v>
      </c>
      <c r="E322" s="224">
        <f t="shared" ref="E322:E323" si="13">(SUM(M322:X322)*D322)</f>
        <v>0</v>
      </c>
      <c r="F322" s="248">
        <v>43191</v>
      </c>
      <c r="G322" s="248">
        <v>43358</v>
      </c>
      <c r="H322" s="248"/>
      <c r="I322" s="250" t="s">
        <v>1312</v>
      </c>
      <c r="J322" s="249" t="s">
        <v>1355</v>
      </c>
      <c r="K322" s="250"/>
      <c r="L322" s="243"/>
      <c r="M322" s="225"/>
      <c r="N322" s="225"/>
      <c r="O322" s="225"/>
      <c r="P322" s="230"/>
      <c r="Q322" s="230"/>
      <c r="R322" s="230"/>
      <c r="S322" s="230"/>
      <c r="T322" s="230"/>
      <c r="U322" s="230"/>
      <c r="V322" s="225"/>
      <c r="W322" s="225"/>
      <c r="X322" s="225"/>
      <c r="Y322" s="276"/>
    </row>
    <row r="323" spans="2:25" ht="30">
      <c r="B323" s="258" t="s">
        <v>1340</v>
      </c>
      <c r="C323" s="228" t="s">
        <v>1065</v>
      </c>
      <c r="D323" s="224">
        <v>0.01</v>
      </c>
      <c r="E323" s="224">
        <f t="shared" si="13"/>
        <v>0</v>
      </c>
      <c r="F323" s="248">
        <v>43374</v>
      </c>
      <c r="G323" s="248">
        <v>43435</v>
      </c>
      <c r="H323" s="248"/>
      <c r="I323" s="250" t="s">
        <v>870</v>
      </c>
      <c r="J323" s="249" t="s">
        <v>1355</v>
      </c>
      <c r="K323" s="250"/>
      <c r="L323" s="243"/>
      <c r="M323" s="225"/>
      <c r="N323" s="225"/>
      <c r="O323" s="225"/>
      <c r="P323" s="225"/>
      <c r="Q323" s="225"/>
      <c r="R323" s="225"/>
      <c r="S323" s="225"/>
      <c r="T323" s="225"/>
      <c r="U323" s="225"/>
      <c r="V323" s="230"/>
      <c r="W323" s="230"/>
      <c r="X323" s="225"/>
      <c r="Y323" s="276"/>
    </row>
    <row r="324" spans="2:25">
      <c r="B324" s="257" t="s">
        <v>34</v>
      </c>
      <c r="C324" s="151" t="s">
        <v>1639</v>
      </c>
      <c r="D324" s="152">
        <f>D325+D329+D333+D337+D341+D346+D350+D354</f>
        <v>1</v>
      </c>
      <c r="E324" s="152">
        <f>E325+E329+E333+E337+E341+E346+E350+E354</f>
        <v>0</v>
      </c>
      <c r="F324" s="153"/>
      <c r="G324" s="153"/>
      <c r="H324" s="153"/>
      <c r="I324" s="153"/>
      <c r="J324" s="153"/>
      <c r="K324" s="153"/>
      <c r="L324" s="153"/>
      <c r="M324" s="154"/>
      <c r="N324" s="154"/>
      <c r="O324" s="154"/>
      <c r="P324" s="154"/>
      <c r="Q324" s="154"/>
      <c r="R324" s="154"/>
      <c r="S324" s="154"/>
      <c r="T324" s="154"/>
      <c r="U324" s="154"/>
      <c r="V324" s="154"/>
      <c r="W324" s="154"/>
      <c r="X324" s="154"/>
      <c r="Y324" s="274"/>
    </row>
    <row r="325" spans="2:25" ht="60">
      <c r="B325" s="255" t="s">
        <v>22</v>
      </c>
      <c r="C325" s="233" t="s">
        <v>1363</v>
      </c>
      <c r="D325" s="234">
        <f>SUM(D326:D328)</f>
        <v>0.1</v>
      </c>
      <c r="E325" s="234">
        <f>SUM(E326:E328)</f>
        <v>0</v>
      </c>
      <c r="F325" s="123"/>
      <c r="G325" s="120"/>
      <c r="H325" s="120"/>
      <c r="I325" s="121" t="s">
        <v>1728</v>
      </c>
      <c r="J325" s="121"/>
      <c r="K325" s="121"/>
      <c r="L325" s="238"/>
      <c r="M325" s="239"/>
      <c r="N325" s="239"/>
      <c r="O325" s="239"/>
      <c r="P325" s="239"/>
      <c r="Q325" s="239"/>
      <c r="R325" s="239"/>
      <c r="S325" s="239"/>
      <c r="T325" s="239"/>
      <c r="U325" s="239"/>
      <c r="V325" s="239"/>
      <c r="W325" s="239"/>
      <c r="X325" s="239"/>
      <c r="Y325" s="271" t="s">
        <v>1800</v>
      </c>
    </row>
    <row r="326" spans="2:25">
      <c r="B326" s="258" t="s">
        <v>4</v>
      </c>
      <c r="C326" s="228" t="s">
        <v>1364</v>
      </c>
      <c r="D326" s="224">
        <v>0.05</v>
      </c>
      <c r="E326" s="224">
        <f t="shared" ref="E326:E328" si="14">(SUM(M326:X326)*D326)</f>
        <v>0</v>
      </c>
      <c r="F326" s="62">
        <v>43102</v>
      </c>
      <c r="G326" s="248">
        <v>43190</v>
      </c>
      <c r="H326" s="248"/>
      <c r="I326" s="249" t="s">
        <v>866</v>
      </c>
      <c r="J326" s="249" t="s">
        <v>1486</v>
      </c>
      <c r="K326" s="250"/>
      <c r="L326" s="243"/>
      <c r="M326" s="230"/>
      <c r="N326" s="230"/>
      <c r="O326" s="230"/>
      <c r="P326" s="225"/>
      <c r="Q326" s="225"/>
      <c r="R326" s="225"/>
      <c r="S326" s="225"/>
      <c r="T326" s="225"/>
      <c r="U326" s="225"/>
      <c r="V326" s="225"/>
      <c r="W326" s="225"/>
      <c r="X326" s="225"/>
      <c r="Y326" s="275"/>
    </row>
    <row r="327" spans="2:25">
      <c r="B327" s="258" t="s">
        <v>5</v>
      </c>
      <c r="C327" s="228" t="s">
        <v>1365</v>
      </c>
      <c r="D327" s="224">
        <v>0.03</v>
      </c>
      <c r="E327" s="224">
        <f t="shared" si="14"/>
        <v>0</v>
      </c>
      <c r="F327" s="62">
        <v>43102</v>
      </c>
      <c r="G327" s="248">
        <v>43373</v>
      </c>
      <c r="H327" s="248"/>
      <c r="I327" s="249" t="s">
        <v>866</v>
      </c>
      <c r="J327" s="249" t="s">
        <v>1486</v>
      </c>
      <c r="K327" s="250"/>
      <c r="L327" s="243"/>
      <c r="M327" s="230"/>
      <c r="N327" s="230"/>
      <c r="O327" s="230"/>
      <c r="P327" s="230"/>
      <c r="Q327" s="230"/>
      <c r="R327" s="230"/>
      <c r="S327" s="230"/>
      <c r="T327" s="230"/>
      <c r="U327" s="230"/>
      <c r="V327" s="225"/>
      <c r="W327" s="225"/>
      <c r="X327" s="225"/>
      <c r="Y327" s="275"/>
    </row>
    <row r="328" spans="2:25">
      <c r="B328" s="258" t="s">
        <v>6</v>
      </c>
      <c r="C328" s="228" t="s">
        <v>1366</v>
      </c>
      <c r="D328" s="224">
        <v>0.02</v>
      </c>
      <c r="E328" s="224">
        <f t="shared" si="14"/>
        <v>0</v>
      </c>
      <c r="F328" s="62">
        <v>43374</v>
      </c>
      <c r="G328" s="248">
        <v>43465</v>
      </c>
      <c r="H328" s="248"/>
      <c r="I328" s="249" t="s">
        <v>1155</v>
      </c>
      <c r="J328" s="249" t="s">
        <v>1486</v>
      </c>
      <c r="K328" s="250"/>
      <c r="L328" s="243"/>
      <c r="M328" s="225"/>
      <c r="N328" s="225"/>
      <c r="O328" s="225"/>
      <c r="P328" s="225"/>
      <c r="Q328" s="225"/>
      <c r="R328" s="225"/>
      <c r="S328" s="225"/>
      <c r="T328" s="225"/>
      <c r="U328" s="225"/>
      <c r="V328" s="230"/>
      <c r="W328" s="230"/>
      <c r="X328" s="230"/>
      <c r="Y328" s="275"/>
    </row>
    <row r="329" spans="2:25" ht="30">
      <c r="B329" s="255" t="s">
        <v>25</v>
      </c>
      <c r="C329" s="233" t="s">
        <v>1367</v>
      </c>
      <c r="D329" s="234">
        <f>SUM(D330:D332)</f>
        <v>0.15000000000000002</v>
      </c>
      <c r="E329" s="234">
        <f>SUM(E330:E332)</f>
        <v>0</v>
      </c>
      <c r="F329" s="235"/>
      <c r="G329" s="120"/>
      <c r="H329" s="120"/>
      <c r="I329" s="121" t="s">
        <v>1597</v>
      </c>
      <c r="J329" s="121"/>
      <c r="K329" s="121"/>
      <c r="L329" s="238"/>
      <c r="M329" s="239"/>
      <c r="N329" s="239"/>
      <c r="O329" s="239"/>
      <c r="P329" s="239"/>
      <c r="Q329" s="239"/>
      <c r="R329" s="239"/>
      <c r="S329" s="239"/>
      <c r="T329" s="239"/>
      <c r="U329" s="239"/>
      <c r="V329" s="239"/>
      <c r="W329" s="239"/>
      <c r="X329" s="239"/>
      <c r="Y329" s="271" t="s">
        <v>1801</v>
      </c>
    </row>
    <row r="330" spans="2:25">
      <c r="B330" s="258" t="s">
        <v>9</v>
      </c>
      <c r="C330" s="228" t="s">
        <v>1368</v>
      </c>
      <c r="D330" s="224">
        <v>0.04</v>
      </c>
      <c r="E330" s="224">
        <f t="shared" ref="E330:E332" si="15">(SUM(M330:X330)*D330)</f>
        <v>0</v>
      </c>
      <c r="F330" s="62">
        <v>43132</v>
      </c>
      <c r="G330" s="248">
        <v>43434</v>
      </c>
      <c r="H330" s="248"/>
      <c r="I330" s="249" t="s">
        <v>866</v>
      </c>
      <c r="J330" s="249" t="s">
        <v>1487</v>
      </c>
      <c r="K330" s="250"/>
      <c r="L330" s="243"/>
      <c r="M330" s="230"/>
      <c r="N330" s="230"/>
      <c r="O330" s="230"/>
      <c r="P330" s="230"/>
      <c r="Q330" s="230"/>
      <c r="R330" s="230"/>
      <c r="S330" s="230"/>
      <c r="T330" s="230"/>
      <c r="U330" s="230"/>
      <c r="V330" s="230"/>
      <c r="W330" s="230"/>
      <c r="X330" s="225"/>
      <c r="Y330" s="276"/>
    </row>
    <row r="331" spans="2:25">
      <c r="B331" s="258" t="s">
        <v>10</v>
      </c>
      <c r="C331" s="228" t="s">
        <v>1369</v>
      </c>
      <c r="D331" s="224">
        <v>0.1</v>
      </c>
      <c r="E331" s="224">
        <f t="shared" si="15"/>
        <v>0</v>
      </c>
      <c r="F331" s="62">
        <v>43191</v>
      </c>
      <c r="G331" s="248">
        <v>43434</v>
      </c>
      <c r="H331" s="248"/>
      <c r="I331" s="249" t="s">
        <v>866</v>
      </c>
      <c r="J331" s="249" t="s">
        <v>1487</v>
      </c>
      <c r="K331" s="250"/>
      <c r="L331" s="243"/>
      <c r="M331" s="225"/>
      <c r="N331" s="225"/>
      <c r="O331" s="225"/>
      <c r="P331" s="230"/>
      <c r="Q331" s="230"/>
      <c r="R331" s="230"/>
      <c r="S331" s="230"/>
      <c r="T331" s="230"/>
      <c r="U331" s="230"/>
      <c r="V331" s="230"/>
      <c r="W331" s="230"/>
      <c r="X331" s="225"/>
      <c r="Y331" s="276"/>
    </row>
    <row r="332" spans="2:25">
      <c r="B332" s="258" t="s">
        <v>11</v>
      </c>
      <c r="C332" s="228" t="s">
        <v>1370</v>
      </c>
      <c r="D332" s="224">
        <v>0.01</v>
      </c>
      <c r="E332" s="224">
        <f t="shared" si="15"/>
        <v>0</v>
      </c>
      <c r="F332" s="62">
        <v>43435</v>
      </c>
      <c r="G332" s="248">
        <v>43465</v>
      </c>
      <c r="H332" s="248"/>
      <c r="I332" s="249" t="s">
        <v>1155</v>
      </c>
      <c r="J332" s="249" t="s">
        <v>1487</v>
      </c>
      <c r="K332" s="250"/>
      <c r="L332" s="243"/>
      <c r="M332" s="225"/>
      <c r="N332" s="225"/>
      <c r="O332" s="225"/>
      <c r="P332" s="225"/>
      <c r="Q332" s="225"/>
      <c r="R332" s="225"/>
      <c r="S332" s="225"/>
      <c r="T332" s="225"/>
      <c r="U332" s="225"/>
      <c r="V332" s="225"/>
      <c r="W332" s="225"/>
      <c r="X332" s="230"/>
      <c r="Y332" s="276"/>
    </row>
    <row r="333" spans="2:25" ht="30">
      <c r="B333" s="255" t="s">
        <v>24</v>
      </c>
      <c r="C333" s="233" t="s">
        <v>1371</v>
      </c>
      <c r="D333" s="234">
        <f>SUM(D334:D336)</f>
        <v>0.15000000000000002</v>
      </c>
      <c r="E333" s="234">
        <f>SUM(E334:E336)</f>
        <v>0</v>
      </c>
      <c r="F333" s="235"/>
      <c r="G333" s="120"/>
      <c r="H333" s="120"/>
      <c r="I333" s="121" t="s">
        <v>1597</v>
      </c>
      <c r="J333" s="122"/>
      <c r="K333" s="121"/>
      <c r="L333" s="238"/>
      <c r="M333" s="239"/>
      <c r="N333" s="239"/>
      <c r="O333" s="239"/>
      <c r="P333" s="239"/>
      <c r="Q333" s="239"/>
      <c r="R333" s="239"/>
      <c r="S333" s="239"/>
      <c r="T333" s="239"/>
      <c r="U333" s="239"/>
      <c r="V333" s="239"/>
      <c r="W333" s="239"/>
      <c r="X333" s="239"/>
      <c r="Y333" s="271" t="s">
        <v>1802</v>
      </c>
    </row>
    <row r="334" spans="2:25" ht="30">
      <c r="B334" s="258" t="s">
        <v>16</v>
      </c>
      <c r="C334" s="228" t="s">
        <v>1372</v>
      </c>
      <c r="D334" s="224">
        <v>7.0000000000000007E-2</v>
      </c>
      <c r="E334" s="224">
        <f t="shared" ref="E334:E353" si="16">(SUM(M334:X334)*D334)</f>
        <v>0</v>
      </c>
      <c r="F334" s="62">
        <v>43102</v>
      </c>
      <c r="G334" s="248">
        <v>43251</v>
      </c>
      <c r="H334" s="248"/>
      <c r="I334" s="249" t="s">
        <v>866</v>
      </c>
      <c r="J334" s="249" t="s">
        <v>1487</v>
      </c>
      <c r="K334" s="250"/>
      <c r="L334" s="243"/>
      <c r="M334" s="230"/>
      <c r="N334" s="230"/>
      <c r="O334" s="230"/>
      <c r="P334" s="230"/>
      <c r="Q334" s="230"/>
      <c r="R334" s="225"/>
      <c r="S334" s="225"/>
      <c r="T334" s="225"/>
      <c r="U334" s="225"/>
      <c r="V334" s="225"/>
      <c r="W334" s="225"/>
      <c r="X334" s="225"/>
      <c r="Y334" s="276"/>
    </row>
    <row r="335" spans="2:25" ht="30">
      <c r="B335" s="258" t="s">
        <v>17</v>
      </c>
      <c r="C335" s="228" t="s">
        <v>1373</v>
      </c>
      <c r="D335" s="224">
        <v>7.0000000000000007E-2</v>
      </c>
      <c r="E335" s="224">
        <f t="shared" si="16"/>
        <v>0</v>
      </c>
      <c r="F335" s="62">
        <v>43281</v>
      </c>
      <c r="G335" s="248">
        <v>43404</v>
      </c>
      <c r="H335" s="248"/>
      <c r="I335" s="249" t="s">
        <v>866</v>
      </c>
      <c r="J335" s="249" t="s">
        <v>1487</v>
      </c>
      <c r="K335" s="250"/>
      <c r="L335" s="243"/>
      <c r="M335" s="225"/>
      <c r="N335" s="225"/>
      <c r="O335" s="225"/>
      <c r="P335" s="225"/>
      <c r="Q335" s="225"/>
      <c r="R335" s="230"/>
      <c r="S335" s="230"/>
      <c r="T335" s="230"/>
      <c r="U335" s="230"/>
      <c r="V335" s="230"/>
      <c r="W335" s="225"/>
      <c r="X335" s="225"/>
      <c r="Y335" s="276"/>
    </row>
    <row r="336" spans="2:25">
      <c r="B336" s="258" t="s">
        <v>869</v>
      </c>
      <c r="C336" s="228" t="s">
        <v>1155</v>
      </c>
      <c r="D336" s="224">
        <v>0.01</v>
      </c>
      <c r="E336" s="224">
        <f t="shared" si="16"/>
        <v>0</v>
      </c>
      <c r="F336" s="62">
        <v>43405</v>
      </c>
      <c r="G336" s="248">
        <v>43465</v>
      </c>
      <c r="H336" s="248"/>
      <c r="I336" s="249" t="s">
        <v>1155</v>
      </c>
      <c r="J336" s="249" t="s">
        <v>1487</v>
      </c>
      <c r="K336" s="250"/>
      <c r="L336" s="243"/>
      <c r="M336" s="225"/>
      <c r="N336" s="225"/>
      <c r="O336" s="225"/>
      <c r="P336" s="225"/>
      <c r="Q336" s="225"/>
      <c r="R336" s="225"/>
      <c r="S336" s="225"/>
      <c r="T336" s="225"/>
      <c r="U336" s="225"/>
      <c r="V336" s="225"/>
      <c r="W336" s="230"/>
      <c r="X336" s="230"/>
      <c r="Y336" s="276"/>
    </row>
    <row r="337" spans="2:25" ht="45">
      <c r="B337" s="255" t="s">
        <v>23</v>
      </c>
      <c r="C337" s="233" t="s">
        <v>1374</v>
      </c>
      <c r="D337" s="234">
        <f>SUM(D338:D340)</f>
        <v>0.15</v>
      </c>
      <c r="E337" s="234">
        <f>SUM(E338:E340)</f>
        <v>0</v>
      </c>
      <c r="F337" s="123"/>
      <c r="G337" s="120"/>
      <c r="H337" s="120"/>
      <c r="I337" s="121" t="s">
        <v>1598</v>
      </c>
      <c r="J337" s="122"/>
      <c r="K337" s="121"/>
      <c r="L337" s="238"/>
      <c r="M337" s="239"/>
      <c r="N337" s="239"/>
      <c r="O337" s="239"/>
      <c r="P337" s="239"/>
      <c r="Q337" s="239"/>
      <c r="R337" s="239"/>
      <c r="S337" s="239"/>
      <c r="T337" s="239"/>
      <c r="U337" s="239"/>
      <c r="V337" s="239"/>
      <c r="W337" s="239"/>
      <c r="X337" s="239"/>
      <c r="Y337" s="271" t="s">
        <v>1899</v>
      </c>
    </row>
    <row r="338" spans="2:25">
      <c r="B338" s="258" t="s">
        <v>18</v>
      </c>
      <c r="C338" s="228" t="s">
        <v>1375</v>
      </c>
      <c r="D338" s="224">
        <v>0.05</v>
      </c>
      <c r="E338" s="224">
        <f t="shared" si="16"/>
        <v>0</v>
      </c>
      <c r="F338" s="62">
        <v>43102</v>
      </c>
      <c r="G338" s="248">
        <v>43159</v>
      </c>
      <c r="H338" s="248"/>
      <c r="I338" s="249" t="s">
        <v>866</v>
      </c>
      <c r="J338" s="249" t="s">
        <v>1488</v>
      </c>
      <c r="K338" s="250"/>
      <c r="L338" s="243"/>
      <c r="M338" s="230"/>
      <c r="N338" s="230"/>
      <c r="O338" s="225"/>
      <c r="P338" s="225"/>
      <c r="Q338" s="225"/>
      <c r="R338" s="225"/>
      <c r="S338" s="225"/>
      <c r="T338" s="225"/>
      <c r="U338" s="225"/>
      <c r="V338" s="225"/>
      <c r="W338" s="225"/>
      <c r="X338" s="225"/>
      <c r="Y338" s="275"/>
    </row>
    <row r="339" spans="2:25">
      <c r="B339" s="258" t="s">
        <v>19</v>
      </c>
      <c r="C339" s="228" t="s">
        <v>1376</v>
      </c>
      <c r="D339" s="224">
        <v>0.08</v>
      </c>
      <c r="E339" s="224">
        <f t="shared" si="16"/>
        <v>0</v>
      </c>
      <c r="F339" s="62">
        <v>43102</v>
      </c>
      <c r="G339" s="248">
        <v>43281</v>
      </c>
      <c r="H339" s="248"/>
      <c r="I339" s="249" t="s">
        <v>866</v>
      </c>
      <c r="J339" s="249" t="s">
        <v>1488</v>
      </c>
      <c r="K339" s="250"/>
      <c r="L339" s="243"/>
      <c r="M339" s="230"/>
      <c r="N339" s="230"/>
      <c r="O339" s="230"/>
      <c r="P339" s="230"/>
      <c r="Q339" s="230"/>
      <c r="R339" s="230"/>
      <c r="S339" s="225"/>
      <c r="T339" s="225"/>
      <c r="U339" s="225"/>
      <c r="V339" s="225"/>
      <c r="W339" s="225"/>
      <c r="X339" s="225"/>
      <c r="Y339" s="275"/>
    </row>
    <row r="340" spans="2:25">
      <c r="B340" s="258" t="s">
        <v>20</v>
      </c>
      <c r="C340" s="228" t="s">
        <v>1366</v>
      </c>
      <c r="D340" s="224">
        <v>0.02</v>
      </c>
      <c r="E340" s="224">
        <f t="shared" si="16"/>
        <v>0</v>
      </c>
      <c r="F340" s="248">
        <v>43282</v>
      </c>
      <c r="G340" s="248">
        <v>43404</v>
      </c>
      <c r="H340" s="248"/>
      <c r="I340" s="249" t="s">
        <v>1155</v>
      </c>
      <c r="J340" s="249" t="s">
        <v>1488</v>
      </c>
      <c r="K340" s="250"/>
      <c r="L340" s="243"/>
      <c r="M340" s="225"/>
      <c r="N340" s="225"/>
      <c r="O340" s="225"/>
      <c r="P340" s="225"/>
      <c r="Q340" s="225"/>
      <c r="R340" s="225"/>
      <c r="S340" s="230"/>
      <c r="T340" s="230"/>
      <c r="U340" s="230"/>
      <c r="V340" s="225"/>
      <c r="W340" s="225"/>
      <c r="X340" s="225"/>
      <c r="Y340" s="275"/>
    </row>
    <row r="341" spans="2:25" ht="45">
      <c r="B341" s="255" t="s">
        <v>1072</v>
      </c>
      <c r="C341" s="233" t="s">
        <v>1377</v>
      </c>
      <c r="D341" s="234">
        <f>SUM(D342:D345)</f>
        <v>0.13</v>
      </c>
      <c r="E341" s="234">
        <f>SUM(E342:E345)</f>
        <v>0</v>
      </c>
      <c r="F341" s="235"/>
      <c r="G341" s="120"/>
      <c r="H341" s="120"/>
      <c r="I341" s="121" t="s">
        <v>1599</v>
      </c>
      <c r="J341" s="122"/>
      <c r="K341" s="121"/>
      <c r="L341" s="238"/>
      <c r="M341" s="239"/>
      <c r="N341" s="239"/>
      <c r="O341" s="239"/>
      <c r="P341" s="239"/>
      <c r="Q341" s="239"/>
      <c r="R341" s="239"/>
      <c r="S341" s="239"/>
      <c r="T341" s="239"/>
      <c r="U341" s="239"/>
      <c r="V341" s="239"/>
      <c r="W341" s="239"/>
      <c r="X341" s="239"/>
      <c r="Y341" s="277"/>
    </row>
    <row r="342" spans="2:25" ht="45">
      <c r="B342" s="258" t="s">
        <v>1074</v>
      </c>
      <c r="C342" s="228" t="s">
        <v>1378</v>
      </c>
      <c r="D342" s="224">
        <v>0.01</v>
      </c>
      <c r="E342" s="224">
        <f t="shared" si="16"/>
        <v>0</v>
      </c>
      <c r="F342" s="62">
        <v>43102</v>
      </c>
      <c r="G342" s="248">
        <v>43190</v>
      </c>
      <c r="H342" s="248"/>
      <c r="I342" s="250" t="s">
        <v>1083</v>
      </c>
      <c r="J342" s="249" t="s">
        <v>1489</v>
      </c>
      <c r="K342" s="250"/>
      <c r="L342" s="243"/>
      <c r="M342" s="230"/>
      <c r="N342" s="230"/>
      <c r="O342" s="230"/>
      <c r="P342" s="225"/>
      <c r="Q342" s="225"/>
      <c r="R342" s="225"/>
      <c r="S342" s="225"/>
      <c r="T342" s="225"/>
      <c r="U342" s="225"/>
      <c r="V342" s="225"/>
      <c r="W342" s="225"/>
      <c r="X342" s="225"/>
      <c r="Y342" s="276"/>
    </row>
    <row r="343" spans="2:25" ht="45">
      <c r="B343" s="258" t="s">
        <v>1075</v>
      </c>
      <c r="C343" s="228" t="s">
        <v>1379</v>
      </c>
      <c r="D343" s="224">
        <v>0.05</v>
      </c>
      <c r="E343" s="224">
        <f t="shared" si="16"/>
        <v>0</v>
      </c>
      <c r="F343" s="62">
        <v>43191</v>
      </c>
      <c r="G343" s="248">
        <v>43281</v>
      </c>
      <c r="H343" s="248"/>
      <c r="I343" s="250" t="s">
        <v>866</v>
      </c>
      <c r="J343" s="249" t="s">
        <v>1489</v>
      </c>
      <c r="K343" s="250"/>
      <c r="L343" s="243"/>
      <c r="M343" s="225"/>
      <c r="N343" s="225"/>
      <c r="O343" s="225"/>
      <c r="P343" s="230"/>
      <c r="Q343" s="230"/>
      <c r="R343" s="230"/>
      <c r="S343" s="225"/>
      <c r="T343" s="225"/>
      <c r="U343" s="225"/>
      <c r="V343" s="225"/>
      <c r="W343" s="225"/>
      <c r="X343" s="225"/>
      <c r="Y343" s="276"/>
    </row>
    <row r="344" spans="2:25" ht="45">
      <c r="B344" s="258" t="s">
        <v>1076</v>
      </c>
      <c r="C344" s="228" t="s">
        <v>1380</v>
      </c>
      <c r="D344" s="224">
        <v>0.05</v>
      </c>
      <c r="E344" s="224">
        <f t="shared" si="16"/>
        <v>0</v>
      </c>
      <c r="F344" s="248">
        <v>43282</v>
      </c>
      <c r="G344" s="248">
        <v>43404</v>
      </c>
      <c r="H344" s="248"/>
      <c r="I344" s="250" t="s">
        <v>866</v>
      </c>
      <c r="J344" s="249" t="s">
        <v>1489</v>
      </c>
      <c r="K344" s="250"/>
      <c r="L344" s="243"/>
      <c r="M344" s="225"/>
      <c r="N344" s="225"/>
      <c r="O344" s="225"/>
      <c r="P344" s="225"/>
      <c r="Q344" s="225"/>
      <c r="R344" s="225"/>
      <c r="S344" s="230"/>
      <c r="T344" s="230"/>
      <c r="U344" s="230"/>
      <c r="V344" s="230"/>
      <c r="W344" s="225"/>
      <c r="X344" s="225"/>
      <c r="Y344" s="276"/>
    </row>
    <row r="345" spans="2:25" ht="45">
      <c r="B345" s="258" t="s">
        <v>1109</v>
      </c>
      <c r="C345" s="228" t="s">
        <v>1155</v>
      </c>
      <c r="D345" s="224">
        <v>0.02</v>
      </c>
      <c r="E345" s="224">
        <f t="shared" si="16"/>
        <v>0</v>
      </c>
      <c r="F345" s="62">
        <v>43405</v>
      </c>
      <c r="G345" s="248">
        <v>43465</v>
      </c>
      <c r="H345" s="248"/>
      <c r="I345" s="250" t="s">
        <v>1155</v>
      </c>
      <c r="J345" s="249" t="s">
        <v>1489</v>
      </c>
      <c r="K345" s="250"/>
      <c r="L345" s="243"/>
      <c r="M345" s="225"/>
      <c r="N345" s="225"/>
      <c r="O345" s="225"/>
      <c r="P345" s="225"/>
      <c r="Q345" s="225"/>
      <c r="R345" s="225"/>
      <c r="S345" s="225"/>
      <c r="T345" s="225"/>
      <c r="U345" s="225"/>
      <c r="V345" s="225"/>
      <c r="W345" s="230"/>
      <c r="X345" s="230"/>
      <c r="Y345" s="276"/>
    </row>
    <row r="346" spans="2:25" ht="45">
      <c r="B346" s="255" t="s">
        <v>1077</v>
      </c>
      <c r="C346" s="233" t="s">
        <v>1381</v>
      </c>
      <c r="D346" s="234">
        <f>SUM(D347:D349)</f>
        <v>0.15</v>
      </c>
      <c r="E346" s="234">
        <f>SUM(E347:E349)</f>
        <v>0</v>
      </c>
      <c r="F346" s="235"/>
      <c r="G346" s="120"/>
      <c r="H346" s="120"/>
      <c r="I346" s="121" t="s">
        <v>1600</v>
      </c>
      <c r="J346" s="122"/>
      <c r="K346" s="121"/>
      <c r="L346" s="238"/>
      <c r="M346" s="239"/>
      <c r="N346" s="239"/>
      <c r="O346" s="239"/>
      <c r="P346" s="239"/>
      <c r="Q346" s="239"/>
      <c r="R346" s="239"/>
      <c r="S346" s="239"/>
      <c r="T346" s="239"/>
      <c r="U346" s="239"/>
      <c r="V346" s="239"/>
      <c r="W346" s="239"/>
      <c r="X346" s="239"/>
      <c r="Y346" s="277"/>
    </row>
    <row r="347" spans="2:25" ht="45">
      <c r="B347" s="258" t="s">
        <v>1078</v>
      </c>
      <c r="C347" s="228" t="s">
        <v>1378</v>
      </c>
      <c r="D347" s="224">
        <v>0.03</v>
      </c>
      <c r="E347" s="224">
        <f t="shared" si="16"/>
        <v>0</v>
      </c>
      <c r="F347" s="62">
        <v>43102</v>
      </c>
      <c r="G347" s="248">
        <v>43190</v>
      </c>
      <c r="H347" s="248"/>
      <c r="I347" s="250" t="s">
        <v>1083</v>
      </c>
      <c r="J347" s="249" t="s">
        <v>1490</v>
      </c>
      <c r="K347" s="250"/>
      <c r="L347" s="243"/>
      <c r="M347" s="230"/>
      <c r="N347" s="230"/>
      <c r="O347" s="230"/>
      <c r="P347" s="225"/>
      <c r="Q347" s="225"/>
      <c r="R347" s="225"/>
      <c r="S347" s="225"/>
      <c r="T347" s="225"/>
      <c r="U347" s="225"/>
      <c r="V347" s="225"/>
      <c r="W347" s="225"/>
      <c r="X347" s="225"/>
      <c r="Y347" s="276"/>
    </row>
    <row r="348" spans="2:25" ht="45">
      <c r="B348" s="258" t="s">
        <v>1081</v>
      </c>
      <c r="C348" s="228" t="s">
        <v>1382</v>
      </c>
      <c r="D348" s="224">
        <v>0.1</v>
      </c>
      <c r="E348" s="224">
        <f t="shared" si="16"/>
        <v>0</v>
      </c>
      <c r="F348" s="62">
        <v>43191</v>
      </c>
      <c r="G348" s="248">
        <v>43404</v>
      </c>
      <c r="H348" s="248"/>
      <c r="I348" s="250" t="s">
        <v>866</v>
      </c>
      <c r="J348" s="249" t="s">
        <v>1490</v>
      </c>
      <c r="K348" s="250"/>
      <c r="L348" s="243"/>
      <c r="M348" s="225"/>
      <c r="N348" s="225"/>
      <c r="O348" s="225"/>
      <c r="P348" s="230"/>
      <c r="Q348" s="230"/>
      <c r="R348" s="230"/>
      <c r="S348" s="230"/>
      <c r="T348" s="230"/>
      <c r="U348" s="230"/>
      <c r="V348" s="230"/>
      <c r="W348" s="225"/>
      <c r="X348" s="225"/>
      <c r="Y348" s="276"/>
    </row>
    <row r="349" spans="2:25" ht="45">
      <c r="B349" s="258" t="s">
        <v>1087</v>
      </c>
      <c r="C349" s="228" t="s">
        <v>1155</v>
      </c>
      <c r="D349" s="224">
        <v>0.02</v>
      </c>
      <c r="E349" s="224">
        <f t="shared" si="16"/>
        <v>0</v>
      </c>
      <c r="F349" s="248">
        <v>43405</v>
      </c>
      <c r="G349" s="248">
        <v>43465</v>
      </c>
      <c r="H349" s="248"/>
      <c r="I349" s="250" t="s">
        <v>1155</v>
      </c>
      <c r="J349" s="249" t="s">
        <v>1490</v>
      </c>
      <c r="K349" s="250"/>
      <c r="L349" s="243"/>
      <c r="M349" s="225"/>
      <c r="N349" s="225"/>
      <c r="O349" s="225"/>
      <c r="P349" s="225"/>
      <c r="Q349" s="225"/>
      <c r="R349" s="225"/>
      <c r="S349" s="225"/>
      <c r="T349" s="225"/>
      <c r="U349" s="225"/>
      <c r="V349" s="225"/>
      <c r="W349" s="230"/>
      <c r="X349" s="230"/>
      <c r="Y349" s="276"/>
    </row>
    <row r="350" spans="2:25" ht="30">
      <c r="B350" s="255" t="s">
        <v>1171</v>
      </c>
      <c r="C350" s="233" t="s">
        <v>1731</v>
      </c>
      <c r="D350" s="234">
        <f>SUM(D351:D353)</f>
        <v>0.12000000000000001</v>
      </c>
      <c r="E350" s="234">
        <f>SUM(E358:E359)</f>
        <v>0</v>
      </c>
      <c r="F350" s="235"/>
      <c r="G350" s="120"/>
      <c r="H350" s="120"/>
      <c r="I350" s="121" t="s">
        <v>1732</v>
      </c>
      <c r="J350" s="122"/>
      <c r="K350" s="121"/>
      <c r="L350" s="238"/>
      <c r="M350" s="239"/>
      <c r="N350" s="239"/>
      <c r="O350" s="239"/>
      <c r="P350" s="239"/>
      <c r="Q350" s="239"/>
      <c r="R350" s="239"/>
      <c r="S350" s="239"/>
      <c r="T350" s="239"/>
      <c r="U350" s="239"/>
      <c r="V350" s="239"/>
      <c r="W350" s="239"/>
      <c r="X350" s="239"/>
      <c r="Y350" s="271" t="s">
        <v>1900</v>
      </c>
    </row>
    <row r="351" spans="2:25" ht="45">
      <c r="B351" s="258" t="s">
        <v>1174</v>
      </c>
      <c r="C351" s="228" t="s">
        <v>1379</v>
      </c>
      <c r="D351" s="224">
        <v>0.03</v>
      </c>
      <c r="E351" s="224">
        <f t="shared" si="16"/>
        <v>0</v>
      </c>
      <c r="F351" s="62">
        <v>43102</v>
      </c>
      <c r="G351" s="248">
        <v>43131</v>
      </c>
      <c r="H351" s="124"/>
      <c r="I351" s="126" t="s">
        <v>866</v>
      </c>
      <c r="J351" s="125" t="s">
        <v>1730</v>
      </c>
      <c r="K351" s="126"/>
      <c r="L351" s="106"/>
      <c r="M351" s="230"/>
      <c r="N351" s="225"/>
      <c r="O351" s="225"/>
      <c r="P351" s="225"/>
      <c r="Q351" s="225"/>
      <c r="R351" s="225"/>
      <c r="S351" s="225"/>
      <c r="T351" s="225"/>
      <c r="U351" s="225"/>
      <c r="V351" s="225"/>
      <c r="W351" s="225"/>
      <c r="X351" s="225"/>
      <c r="Y351" s="278"/>
    </row>
    <row r="352" spans="2:25" ht="45">
      <c r="B352" s="258" t="s">
        <v>1175</v>
      </c>
      <c r="C352" s="228" t="s">
        <v>1729</v>
      </c>
      <c r="D352" s="224">
        <v>7.0000000000000007E-2</v>
      </c>
      <c r="E352" s="224">
        <f t="shared" si="16"/>
        <v>0</v>
      </c>
      <c r="F352" s="62">
        <v>43133</v>
      </c>
      <c r="G352" s="248">
        <v>43312</v>
      </c>
      <c r="H352" s="124"/>
      <c r="I352" s="126" t="s">
        <v>866</v>
      </c>
      <c r="J352" s="125" t="s">
        <v>1730</v>
      </c>
      <c r="K352" s="126"/>
      <c r="L352" s="106"/>
      <c r="M352" s="225"/>
      <c r="N352" s="230"/>
      <c r="O352" s="230"/>
      <c r="P352" s="230"/>
      <c r="Q352" s="230"/>
      <c r="R352" s="230"/>
      <c r="S352" s="230"/>
      <c r="T352" s="225"/>
      <c r="U352" s="225"/>
      <c r="V352" s="225"/>
      <c r="W352" s="225"/>
      <c r="X352" s="225"/>
      <c r="Y352" s="278"/>
    </row>
    <row r="353" spans="2:25" ht="45">
      <c r="B353" s="258" t="s">
        <v>1176</v>
      </c>
      <c r="C353" s="228" t="s">
        <v>1155</v>
      </c>
      <c r="D353" s="224">
        <v>0.02</v>
      </c>
      <c r="E353" s="224">
        <f t="shared" si="16"/>
        <v>0</v>
      </c>
      <c r="F353" s="62">
        <v>43314</v>
      </c>
      <c r="G353" s="248" t="s">
        <v>1445</v>
      </c>
      <c r="H353" s="124"/>
      <c r="I353" s="126" t="s">
        <v>1155</v>
      </c>
      <c r="J353" s="125" t="s">
        <v>1730</v>
      </c>
      <c r="K353" s="126"/>
      <c r="L353" s="106"/>
      <c r="M353" s="225"/>
      <c r="N353" s="225"/>
      <c r="O353" s="225"/>
      <c r="P353" s="225"/>
      <c r="Q353" s="225"/>
      <c r="R353" s="225"/>
      <c r="S353" s="225"/>
      <c r="T353" s="230"/>
      <c r="U353" s="230"/>
      <c r="V353" s="225"/>
      <c r="W353" s="225"/>
      <c r="X353" s="225"/>
      <c r="Y353" s="278"/>
    </row>
    <row r="354" spans="2:25" ht="30">
      <c r="B354" s="255" t="s">
        <v>1180</v>
      </c>
      <c r="C354" s="233" t="s">
        <v>1733</v>
      </c>
      <c r="D354" s="234">
        <f>SUM(D355:D357)</f>
        <v>0.05</v>
      </c>
      <c r="E354" s="234">
        <f>SUM(E362:E363)</f>
        <v>0</v>
      </c>
      <c r="F354" s="235"/>
      <c r="G354" s="120"/>
      <c r="H354" s="120"/>
      <c r="I354" s="121" t="s">
        <v>1738</v>
      </c>
      <c r="J354" s="122"/>
      <c r="K354" s="121"/>
      <c r="L354" s="238"/>
      <c r="M354" s="239"/>
      <c r="N354" s="239"/>
      <c r="O354" s="239"/>
      <c r="P354" s="239"/>
      <c r="Q354" s="239"/>
      <c r="R354" s="239"/>
      <c r="S354" s="239"/>
      <c r="T354" s="239"/>
      <c r="U354" s="239"/>
      <c r="V354" s="239"/>
      <c r="W354" s="239"/>
      <c r="X354" s="239"/>
      <c r="Y354" s="277"/>
    </row>
    <row r="355" spans="2:25" ht="45">
      <c r="B355" s="258" t="s">
        <v>1183</v>
      </c>
      <c r="C355" s="228" t="s">
        <v>1734</v>
      </c>
      <c r="D355" s="224">
        <v>3.5000000000000003E-2</v>
      </c>
      <c r="E355" s="224">
        <f t="shared" ref="E355:E357" si="17">(SUM(M355:X355)*D355)</f>
        <v>0</v>
      </c>
      <c r="F355" s="62">
        <v>43101</v>
      </c>
      <c r="G355" s="248">
        <v>43411</v>
      </c>
      <c r="H355" s="124"/>
      <c r="I355" s="126" t="s">
        <v>1736</v>
      </c>
      <c r="J355" s="125" t="s">
        <v>1739</v>
      </c>
      <c r="K355" s="126"/>
      <c r="L355" s="106"/>
      <c r="M355" s="230"/>
      <c r="N355" s="230"/>
      <c r="O355" s="230"/>
      <c r="P355" s="230"/>
      <c r="Q355" s="230"/>
      <c r="R355" s="230"/>
      <c r="S355" s="230"/>
      <c r="T355" s="230"/>
      <c r="U355" s="230"/>
      <c r="V355" s="230"/>
      <c r="W355" s="225"/>
      <c r="X355" s="225"/>
      <c r="Y355" s="278"/>
    </row>
    <row r="356" spans="2:25" ht="45">
      <c r="B356" s="258" t="s">
        <v>1184</v>
      </c>
      <c r="C356" s="228" t="s">
        <v>1735</v>
      </c>
      <c r="D356" s="224">
        <v>0.01</v>
      </c>
      <c r="E356" s="224">
        <f t="shared" si="17"/>
        <v>0</v>
      </c>
      <c r="F356" s="62">
        <v>43412</v>
      </c>
      <c r="G356" s="248">
        <v>43414</v>
      </c>
      <c r="H356" s="124"/>
      <c r="I356" s="126" t="s">
        <v>1737</v>
      </c>
      <c r="J356" s="125" t="s">
        <v>1739</v>
      </c>
      <c r="K356" s="126"/>
      <c r="L356" s="106"/>
      <c r="M356" s="225"/>
      <c r="N356" s="225"/>
      <c r="O356" s="225"/>
      <c r="P356" s="225"/>
      <c r="Q356" s="225"/>
      <c r="R356" s="225"/>
      <c r="S356" s="225"/>
      <c r="T356" s="225"/>
      <c r="U356" s="225"/>
      <c r="V356" s="225"/>
      <c r="W356" s="230"/>
      <c r="X356" s="225"/>
      <c r="Y356" s="278"/>
    </row>
    <row r="357" spans="2:25" ht="45">
      <c r="B357" s="258" t="s">
        <v>1185</v>
      </c>
      <c r="C357" s="228" t="s">
        <v>870</v>
      </c>
      <c r="D357" s="224">
        <v>5.0000000000000001E-3</v>
      </c>
      <c r="E357" s="224">
        <f t="shared" si="17"/>
        <v>0</v>
      </c>
      <c r="F357" s="62">
        <v>43419</v>
      </c>
      <c r="G357" s="248">
        <v>43465</v>
      </c>
      <c r="H357" s="124"/>
      <c r="I357" s="126" t="s">
        <v>870</v>
      </c>
      <c r="J357" s="125" t="s">
        <v>1739</v>
      </c>
      <c r="K357" s="126"/>
      <c r="L357" s="106"/>
      <c r="M357" s="225"/>
      <c r="N357" s="225"/>
      <c r="O357" s="225"/>
      <c r="P357" s="225"/>
      <c r="Q357" s="225"/>
      <c r="R357" s="225"/>
      <c r="S357" s="225"/>
      <c r="T357" s="225"/>
      <c r="U357" s="225"/>
      <c r="V357" s="225"/>
      <c r="W357" s="225"/>
      <c r="X357" s="230"/>
      <c r="Y357" s="278"/>
    </row>
    <row r="358" spans="2:25">
      <c r="B358" s="257" t="s">
        <v>34</v>
      </c>
      <c r="C358" s="151" t="s">
        <v>1641</v>
      </c>
      <c r="D358" s="152">
        <f>D359+D368+D377+D386+D395+D404+D408+D412+D416</f>
        <v>1.0000000000000002</v>
      </c>
      <c r="E358" s="152">
        <f>E359+E368+E377+E386+E395+E404+E408+E412+E416</f>
        <v>0</v>
      </c>
      <c r="F358" s="153"/>
      <c r="G358" s="153"/>
      <c r="H358" s="153"/>
      <c r="I358" s="153"/>
      <c r="J358" s="153"/>
      <c r="K358" s="153"/>
      <c r="L358" s="153"/>
      <c r="M358" s="154"/>
      <c r="N358" s="154"/>
      <c r="O358" s="154"/>
      <c r="P358" s="154"/>
      <c r="Q358" s="154"/>
      <c r="R358" s="154"/>
      <c r="S358" s="154"/>
      <c r="T358" s="154"/>
      <c r="U358" s="154"/>
      <c r="V358" s="154"/>
      <c r="W358" s="154"/>
      <c r="X358" s="154"/>
      <c r="Y358" s="274"/>
    </row>
    <row r="359" spans="2:25" ht="45">
      <c r="B359" s="255" t="s">
        <v>22</v>
      </c>
      <c r="C359" s="233" t="s">
        <v>1434</v>
      </c>
      <c r="D359" s="234">
        <f>SUM(D360:D367)</f>
        <v>0.15000000000000002</v>
      </c>
      <c r="E359" s="234">
        <f>SUM(E360:E367)</f>
        <v>0</v>
      </c>
      <c r="F359" s="171">
        <v>43101</v>
      </c>
      <c r="G359" s="165">
        <v>43465</v>
      </c>
      <c r="H359" s="120"/>
      <c r="I359" s="120" t="s">
        <v>1595</v>
      </c>
      <c r="J359" s="121"/>
      <c r="K359" s="121"/>
      <c r="L359" s="238"/>
      <c r="M359" s="239"/>
      <c r="N359" s="239"/>
      <c r="O359" s="239"/>
      <c r="P359" s="239"/>
      <c r="Q359" s="239"/>
      <c r="R359" s="239"/>
      <c r="S359" s="239"/>
      <c r="T359" s="239"/>
      <c r="U359" s="239"/>
      <c r="V359" s="239"/>
      <c r="W359" s="239"/>
      <c r="X359" s="239"/>
      <c r="Y359" s="271" t="s">
        <v>1901</v>
      </c>
    </row>
    <row r="360" spans="2:25" ht="30">
      <c r="B360" s="258" t="s">
        <v>4</v>
      </c>
      <c r="C360" s="132" t="s">
        <v>1435</v>
      </c>
      <c r="D360" s="224">
        <v>0.02</v>
      </c>
      <c r="E360" s="224">
        <f t="shared" ref="E360:E419" si="18">(SUM(M360:X360)*D360)</f>
        <v>0</v>
      </c>
      <c r="F360" s="133">
        <v>43101</v>
      </c>
      <c r="G360" s="134" t="s">
        <v>1436</v>
      </c>
      <c r="H360" s="248"/>
      <c r="I360" s="249" t="s">
        <v>1437</v>
      </c>
      <c r="J360" s="249" t="s">
        <v>1491</v>
      </c>
      <c r="K360" s="250"/>
      <c r="L360" s="243"/>
      <c r="M360" s="230"/>
      <c r="N360" s="230"/>
      <c r="O360" s="225"/>
      <c r="P360" s="225"/>
      <c r="Q360" s="225"/>
      <c r="R360" s="225"/>
      <c r="S360" s="225"/>
      <c r="T360" s="225"/>
      <c r="U360" s="225"/>
      <c r="V360" s="225"/>
      <c r="W360" s="225"/>
      <c r="X360" s="225"/>
      <c r="Y360" s="275"/>
    </row>
    <row r="361" spans="2:25" ht="30">
      <c r="B361" s="258" t="s">
        <v>5</v>
      </c>
      <c r="C361" s="132" t="s">
        <v>1438</v>
      </c>
      <c r="D361" s="224">
        <v>0.02</v>
      </c>
      <c r="E361" s="224">
        <f t="shared" si="18"/>
        <v>0</v>
      </c>
      <c r="F361" s="133">
        <v>43160</v>
      </c>
      <c r="G361" s="134">
        <v>43190</v>
      </c>
      <c r="H361" s="248"/>
      <c r="I361" s="249" t="s">
        <v>1439</v>
      </c>
      <c r="J361" s="249" t="s">
        <v>1491</v>
      </c>
      <c r="K361" s="250"/>
      <c r="L361" s="243"/>
      <c r="M361" s="225"/>
      <c r="N361" s="225"/>
      <c r="O361" s="230"/>
      <c r="P361" s="225"/>
      <c r="Q361" s="225"/>
      <c r="R361" s="225"/>
      <c r="S361" s="225"/>
      <c r="T361" s="225"/>
      <c r="U361" s="225"/>
      <c r="V361" s="225"/>
      <c r="W361" s="225"/>
      <c r="X361" s="225"/>
      <c r="Y361" s="275"/>
    </row>
    <row r="362" spans="2:25" ht="30">
      <c r="B362" s="258" t="s">
        <v>6</v>
      </c>
      <c r="C362" s="132" t="s">
        <v>1440</v>
      </c>
      <c r="D362" s="224">
        <v>0.02</v>
      </c>
      <c r="E362" s="224">
        <f t="shared" si="18"/>
        <v>0</v>
      </c>
      <c r="F362" s="133">
        <v>43161</v>
      </c>
      <c r="G362" s="134" t="s">
        <v>1441</v>
      </c>
      <c r="H362" s="248"/>
      <c r="I362" s="249" t="s">
        <v>866</v>
      </c>
      <c r="J362" s="249" t="s">
        <v>1491</v>
      </c>
      <c r="K362" s="250"/>
      <c r="L362" s="243"/>
      <c r="M362" s="225"/>
      <c r="N362" s="225"/>
      <c r="O362" s="230"/>
      <c r="P362" s="230"/>
      <c r="Q362" s="230"/>
      <c r="R362" s="230"/>
      <c r="S362" s="230"/>
      <c r="T362" s="230"/>
      <c r="U362" s="225"/>
      <c r="V362" s="225"/>
      <c r="W362" s="225"/>
      <c r="X362" s="225"/>
      <c r="Y362" s="275"/>
    </row>
    <row r="363" spans="2:25" ht="30">
      <c r="B363" s="258" t="s">
        <v>7</v>
      </c>
      <c r="C363" s="132" t="s">
        <v>1442</v>
      </c>
      <c r="D363" s="224">
        <v>0.02</v>
      </c>
      <c r="E363" s="224">
        <f t="shared" si="18"/>
        <v>0</v>
      </c>
      <c r="F363" s="133">
        <v>43313</v>
      </c>
      <c r="G363" s="134">
        <v>43343</v>
      </c>
      <c r="H363" s="248"/>
      <c r="I363" s="249" t="s">
        <v>1443</v>
      </c>
      <c r="J363" s="249" t="s">
        <v>1491</v>
      </c>
      <c r="K363" s="250"/>
      <c r="L363" s="243"/>
      <c r="M363" s="225"/>
      <c r="N363" s="225"/>
      <c r="O363" s="225"/>
      <c r="P363" s="225"/>
      <c r="Q363" s="225"/>
      <c r="R363" s="225"/>
      <c r="S363" s="225"/>
      <c r="T363" s="230"/>
      <c r="U363" s="225"/>
      <c r="V363" s="225"/>
      <c r="W363" s="225"/>
      <c r="X363" s="225"/>
      <c r="Y363" s="275"/>
    </row>
    <row r="364" spans="2:25" ht="60">
      <c r="B364" s="258" t="s">
        <v>8</v>
      </c>
      <c r="C364" s="132" t="s">
        <v>1444</v>
      </c>
      <c r="D364" s="224">
        <v>0.02</v>
      </c>
      <c r="E364" s="224">
        <f t="shared" si="18"/>
        <v>0</v>
      </c>
      <c r="F364" s="133">
        <v>43252</v>
      </c>
      <c r="G364" s="134" t="s">
        <v>1445</v>
      </c>
      <c r="H364" s="248"/>
      <c r="I364" s="249" t="s">
        <v>1537</v>
      </c>
      <c r="J364" s="249" t="s">
        <v>1491</v>
      </c>
      <c r="K364" s="250"/>
      <c r="L364" s="243"/>
      <c r="M364" s="225"/>
      <c r="N364" s="225"/>
      <c r="O364" s="225"/>
      <c r="P364" s="225"/>
      <c r="Q364" s="225"/>
      <c r="R364" s="230"/>
      <c r="S364" s="230"/>
      <c r="T364" s="230"/>
      <c r="U364" s="230"/>
      <c r="V364" s="225"/>
      <c r="W364" s="225"/>
      <c r="X364" s="225"/>
      <c r="Y364" s="275"/>
    </row>
    <row r="365" spans="2:25" ht="45">
      <c r="B365" s="258" t="s">
        <v>1206</v>
      </c>
      <c r="C365" s="132" t="s">
        <v>1446</v>
      </c>
      <c r="D365" s="224">
        <v>0.02</v>
      </c>
      <c r="E365" s="224">
        <f t="shared" si="18"/>
        <v>0</v>
      </c>
      <c r="F365" s="133">
        <v>43374</v>
      </c>
      <c r="G365" s="134">
        <v>43465</v>
      </c>
      <c r="H365" s="248"/>
      <c r="I365" s="249" t="s">
        <v>1447</v>
      </c>
      <c r="J365" s="249" t="s">
        <v>1491</v>
      </c>
      <c r="K365" s="250"/>
      <c r="L365" s="243"/>
      <c r="M365" s="225"/>
      <c r="N365" s="225"/>
      <c r="O365" s="225"/>
      <c r="P365" s="225"/>
      <c r="Q365" s="225"/>
      <c r="R365" s="230"/>
      <c r="S365" s="230"/>
      <c r="T365" s="230"/>
      <c r="U365" s="230"/>
      <c r="V365" s="225"/>
      <c r="W365" s="225"/>
      <c r="X365" s="225"/>
      <c r="Y365" s="275"/>
    </row>
    <row r="366" spans="2:25" ht="30">
      <c r="B366" s="258" t="s">
        <v>1210</v>
      </c>
      <c r="C366" s="132" t="s">
        <v>1538</v>
      </c>
      <c r="D366" s="224">
        <v>0.02</v>
      </c>
      <c r="E366" s="224">
        <f t="shared" si="18"/>
        <v>0</v>
      </c>
      <c r="F366" s="133">
        <v>43374</v>
      </c>
      <c r="G366" s="134">
        <v>43465</v>
      </c>
      <c r="H366" s="248"/>
      <c r="I366" s="249" t="s">
        <v>1539</v>
      </c>
      <c r="J366" s="249" t="s">
        <v>1491</v>
      </c>
      <c r="K366" s="250"/>
      <c r="L366" s="243"/>
      <c r="M366" s="225"/>
      <c r="N366" s="225"/>
      <c r="O366" s="225"/>
      <c r="P366" s="225"/>
      <c r="Q366" s="225"/>
      <c r="R366" s="230"/>
      <c r="S366" s="230"/>
      <c r="T366" s="230"/>
      <c r="U366" s="230"/>
      <c r="V366" s="225"/>
      <c r="W366" s="225"/>
      <c r="X366" s="225"/>
      <c r="Y366" s="275"/>
    </row>
    <row r="367" spans="2:25" ht="30">
      <c r="B367" s="258" t="s">
        <v>1448</v>
      </c>
      <c r="C367" s="132" t="s">
        <v>1449</v>
      </c>
      <c r="D367" s="224">
        <v>0.01</v>
      </c>
      <c r="E367" s="224">
        <f t="shared" si="18"/>
        <v>0</v>
      </c>
      <c r="F367" s="133">
        <v>43374</v>
      </c>
      <c r="G367" s="134">
        <v>43465</v>
      </c>
      <c r="H367" s="248"/>
      <c r="I367" s="249" t="s">
        <v>1155</v>
      </c>
      <c r="J367" s="249" t="s">
        <v>1491</v>
      </c>
      <c r="K367" s="250"/>
      <c r="L367" s="243"/>
      <c r="M367" s="225"/>
      <c r="N367" s="225"/>
      <c r="O367" s="225"/>
      <c r="P367" s="225"/>
      <c r="Q367" s="225"/>
      <c r="R367" s="225"/>
      <c r="S367" s="225"/>
      <c r="T367" s="225"/>
      <c r="U367" s="225"/>
      <c r="V367" s="230"/>
      <c r="W367" s="230"/>
      <c r="X367" s="230"/>
      <c r="Y367" s="275"/>
    </row>
    <row r="368" spans="2:25" ht="45">
      <c r="B368" s="255" t="s">
        <v>25</v>
      </c>
      <c r="C368" s="233" t="s">
        <v>1450</v>
      </c>
      <c r="D368" s="234">
        <f>SUM(D369:D376)</f>
        <v>0.15000000000000002</v>
      </c>
      <c r="E368" s="234">
        <f>SUM(E369:E376)</f>
        <v>0</v>
      </c>
      <c r="F368" s="171">
        <v>43101</v>
      </c>
      <c r="G368" s="165">
        <v>43465</v>
      </c>
      <c r="H368" s="120"/>
      <c r="I368" s="120" t="s">
        <v>1595</v>
      </c>
      <c r="J368" s="121"/>
      <c r="K368" s="121"/>
      <c r="L368" s="238"/>
      <c r="M368" s="239"/>
      <c r="N368" s="239"/>
      <c r="O368" s="239"/>
      <c r="P368" s="239"/>
      <c r="Q368" s="239"/>
      <c r="R368" s="239"/>
      <c r="S368" s="239"/>
      <c r="T368" s="239"/>
      <c r="U368" s="239"/>
      <c r="V368" s="239"/>
      <c r="W368" s="239"/>
      <c r="X368" s="239"/>
      <c r="Y368" s="271" t="s">
        <v>1901</v>
      </c>
    </row>
    <row r="369" spans="2:25" ht="30">
      <c r="B369" s="258" t="s">
        <v>9</v>
      </c>
      <c r="C369" s="132" t="s">
        <v>1435</v>
      </c>
      <c r="D369" s="224">
        <v>0.02</v>
      </c>
      <c r="E369" s="224">
        <f t="shared" si="18"/>
        <v>0</v>
      </c>
      <c r="F369" s="133">
        <v>43101</v>
      </c>
      <c r="G369" s="134" t="s">
        <v>1436</v>
      </c>
      <c r="H369" s="248"/>
      <c r="I369" s="249" t="s">
        <v>1437</v>
      </c>
      <c r="J369" s="249" t="s">
        <v>1491</v>
      </c>
      <c r="K369" s="250"/>
      <c r="L369" s="243"/>
      <c r="M369" s="230"/>
      <c r="N369" s="230"/>
      <c r="O369" s="225"/>
      <c r="P369" s="225"/>
      <c r="Q369" s="225"/>
      <c r="R369" s="225"/>
      <c r="S369" s="225"/>
      <c r="T369" s="225"/>
      <c r="U369" s="225"/>
      <c r="V369" s="225"/>
      <c r="W369" s="225"/>
      <c r="X369" s="225"/>
      <c r="Y369" s="275"/>
    </row>
    <row r="370" spans="2:25" ht="30">
      <c r="B370" s="258" t="s">
        <v>10</v>
      </c>
      <c r="C370" s="132" t="s">
        <v>1451</v>
      </c>
      <c r="D370" s="224">
        <v>0.02</v>
      </c>
      <c r="E370" s="224">
        <f t="shared" si="18"/>
        <v>0</v>
      </c>
      <c r="F370" s="133">
        <v>43160</v>
      </c>
      <c r="G370" s="134">
        <v>43190</v>
      </c>
      <c r="H370" s="248"/>
      <c r="I370" s="249" t="s">
        <v>1439</v>
      </c>
      <c r="J370" s="249" t="s">
        <v>1491</v>
      </c>
      <c r="K370" s="250"/>
      <c r="L370" s="243"/>
      <c r="M370" s="225"/>
      <c r="N370" s="225"/>
      <c r="O370" s="230"/>
      <c r="P370" s="225"/>
      <c r="Q370" s="225"/>
      <c r="R370" s="225"/>
      <c r="S370" s="225"/>
      <c r="T370" s="225"/>
      <c r="U370" s="225"/>
      <c r="V370" s="225"/>
      <c r="W370" s="225"/>
      <c r="X370" s="225"/>
      <c r="Y370" s="275"/>
    </row>
    <row r="371" spans="2:25" ht="30">
      <c r="B371" s="258" t="s">
        <v>11</v>
      </c>
      <c r="C371" s="132" t="s">
        <v>1452</v>
      </c>
      <c r="D371" s="224">
        <v>0.02</v>
      </c>
      <c r="E371" s="224">
        <f t="shared" si="18"/>
        <v>0</v>
      </c>
      <c r="F371" s="133">
        <v>43161</v>
      </c>
      <c r="G371" s="134" t="s">
        <v>1441</v>
      </c>
      <c r="H371" s="248"/>
      <c r="I371" s="249" t="s">
        <v>866</v>
      </c>
      <c r="J371" s="249" t="s">
        <v>1491</v>
      </c>
      <c r="K371" s="250"/>
      <c r="L371" s="243"/>
      <c r="M371" s="225"/>
      <c r="N371" s="225"/>
      <c r="O371" s="230"/>
      <c r="P371" s="230"/>
      <c r="Q371" s="230"/>
      <c r="R371" s="230"/>
      <c r="S371" s="230"/>
      <c r="T371" s="230"/>
      <c r="U371" s="225"/>
      <c r="V371" s="225"/>
      <c r="W371" s="225"/>
      <c r="X371" s="225"/>
      <c r="Y371" s="275"/>
    </row>
    <row r="372" spans="2:25" ht="30">
      <c r="B372" s="258" t="s">
        <v>12</v>
      </c>
      <c r="C372" s="132" t="s">
        <v>1442</v>
      </c>
      <c r="D372" s="224">
        <v>0.02</v>
      </c>
      <c r="E372" s="224">
        <f t="shared" si="18"/>
        <v>0</v>
      </c>
      <c r="F372" s="133">
        <v>43313</v>
      </c>
      <c r="G372" s="134">
        <v>43343</v>
      </c>
      <c r="H372" s="248"/>
      <c r="I372" s="249" t="s">
        <v>1443</v>
      </c>
      <c r="J372" s="249" t="s">
        <v>1491</v>
      </c>
      <c r="K372" s="250"/>
      <c r="L372" s="243"/>
      <c r="M372" s="225"/>
      <c r="N372" s="225"/>
      <c r="O372" s="225"/>
      <c r="P372" s="225"/>
      <c r="Q372" s="225"/>
      <c r="R372" s="225"/>
      <c r="S372" s="225"/>
      <c r="T372" s="230"/>
      <c r="U372" s="225"/>
      <c r="V372" s="225"/>
      <c r="W372" s="225"/>
      <c r="X372" s="225"/>
      <c r="Y372" s="275"/>
    </row>
    <row r="373" spans="2:25" ht="60">
      <c r="B373" s="258" t="s">
        <v>13</v>
      </c>
      <c r="C373" s="132" t="s">
        <v>1453</v>
      </c>
      <c r="D373" s="224">
        <v>0.02</v>
      </c>
      <c r="E373" s="224">
        <f t="shared" si="18"/>
        <v>0</v>
      </c>
      <c r="F373" s="133">
        <v>43252</v>
      </c>
      <c r="G373" s="134" t="s">
        <v>1445</v>
      </c>
      <c r="H373" s="248"/>
      <c r="I373" s="249" t="s">
        <v>1540</v>
      </c>
      <c r="J373" s="249" t="s">
        <v>1491</v>
      </c>
      <c r="K373" s="250"/>
      <c r="L373" s="243"/>
      <c r="M373" s="225"/>
      <c r="N373" s="225"/>
      <c r="O373" s="225"/>
      <c r="P373" s="225"/>
      <c r="Q373" s="225"/>
      <c r="R373" s="230"/>
      <c r="S373" s="230"/>
      <c r="T373" s="230"/>
      <c r="U373" s="230"/>
      <c r="V373" s="225"/>
      <c r="W373" s="225"/>
      <c r="X373" s="225"/>
      <c r="Y373" s="275"/>
    </row>
    <row r="374" spans="2:25" ht="45">
      <c r="B374" s="258" t="s">
        <v>14</v>
      </c>
      <c r="C374" s="132" t="s">
        <v>1446</v>
      </c>
      <c r="D374" s="224">
        <v>0.02</v>
      </c>
      <c r="E374" s="224">
        <f t="shared" si="18"/>
        <v>0</v>
      </c>
      <c r="F374" s="133">
        <v>43374</v>
      </c>
      <c r="G374" s="134">
        <v>43465</v>
      </c>
      <c r="H374" s="248"/>
      <c r="I374" s="249" t="s">
        <v>1454</v>
      </c>
      <c r="J374" s="249" t="s">
        <v>1491</v>
      </c>
      <c r="K374" s="250"/>
      <c r="L374" s="243"/>
      <c r="M374" s="225"/>
      <c r="N374" s="225"/>
      <c r="O374" s="225"/>
      <c r="P374" s="225"/>
      <c r="Q374" s="225"/>
      <c r="R374" s="230"/>
      <c r="S374" s="230"/>
      <c r="T374" s="230"/>
      <c r="U374" s="230"/>
      <c r="V374" s="225"/>
      <c r="W374" s="225"/>
      <c r="X374" s="225"/>
      <c r="Y374" s="275"/>
    </row>
    <row r="375" spans="2:25" ht="30">
      <c r="B375" s="258" t="s">
        <v>15</v>
      </c>
      <c r="C375" s="132" t="s">
        <v>1538</v>
      </c>
      <c r="D375" s="224">
        <v>0.02</v>
      </c>
      <c r="E375" s="224">
        <f t="shared" si="18"/>
        <v>0</v>
      </c>
      <c r="F375" s="133">
        <v>43374</v>
      </c>
      <c r="G375" s="134">
        <v>43465</v>
      </c>
      <c r="H375" s="248"/>
      <c r="I375" s="250" t="s">
        <v>1539</v>
      </c>
      <c r="J375" s="249" t="s">
        <v>1491</v>
      </c>
      <c r="K375" s="250"/>
      <c r="L375" s="243"/>
      <c r="M375" s="225"/>
      <c r="N375" s="225"/>
      <c r="O375" s="225"/>
      <c r="P375" s="225"/>
      <c r="Q375" s="225"/>
      <c r="R375" s="230"/>
      <c r="S375" s="230"/>
      <c r="T375" s="230"/>
      <c r="U375" s="230"/>
      <c r="V375" s="225"/>
      <c r="W375" s="225"/>
      <c r="X375" s="225"/>
      <c r="Y375" s="275"/>
    </row>
    <row r="376" spans="2:25" ht="30">
      <c r="B376" s="258" t="s">
        <v>1455</v>
      </c>
      <c r="C376" s="132" t="s">
        <v>1449</v>
      </c>
      <c r="D376" s="224">
        <v>0.01</v>
      </c>
      <c r="E376" s="224">
        <f t="shared" si="18"/>
        <v>0</v>
      </c>
      <c r="F376" s="133">
        <v>43374</v>
      </c>
      <c r="G376" s="134">
        <v>43465</v>
      </c>
      <c r="H376" s="248"/>
      <c r="I376" s="249" t="s">
        <v>1155</v>
      </c>
      <c r="J376" s="249" t="s">
        <v>1491</v>
      </c>
      <c r="K376" s="250"/>
      <c r="L376" s="243"/>
      <c r="M376" s="225"/>
      <c r="N376" s="225"/>
      <c r="O376" s="225"/>
      <c r="P376" s="225"/>
      <c r="Q376" s="225"/>
      <c r="R376" s="225"/>
      <c r="S376" s="225"/>
      <c r="T376" s="225"/>
      <c r="U376" s="225"/>
      <c r="V376" s="230"/>
      <c r="W376" s="230"/>
      <c r="X376" s="230"/>
      <c r="Y376" s="275"/>
    </row>
    <row r="377" spans="2:25" ht="45">
      <c r="B377" s="255" t="s">
        <v>24</v>
      </c>
      <c r="C377" s="233" t="s">
        <v>1456</v>
      </c>
      <c r="D377" s="234">
        <f>SUM(D378:D385)</f>
        <v>0.15000000000000002</v>
      </c>
      <c r="E377" s="234">
        <f>SUM(E378:E385)</f>
        <v>0</v>
      </c>
      <c r="F377" s="171">
        <v>43101</v>
      </c>
      <c r="G377" s="165">
        <v>43465</v>
      </c>
      <c r="H377" s="120"/>
      <c r="I377" s="120" t="s">
        <v>1595</v>
      </c>
      <c r="J377" s="121"/>
      <c r="K377" s="121"/>
      <c r="L377" s="238"/>
      <c r="M377" s="239"/>
      <c r="N377" s="239"/>
      <c r="O377" s="239"/>
      <c r="P377" s="239"/>
      <c r="Q377" s="239"/>
      <c r="R377" s="239"/>
      <c r="S377" s="239"/>
      <c r="T377" s="239"/>
      <c r="U377" s="239"/>
      <c r="V377" s="239"/>
      <c r="W377" s="239"/>
      <c r="X377" s="239"/>
      <c r="Y377" s="271" t="s">
        <v>1901</v>
      </c>
    </row>
    <row r="378" spans="2:25" ht="30">
      <c r="B378" s="258" t="s">
        <v>16</v>
      </c>
      <c r="C378" s="132" t="s">
        <v>1435</v>
      </c>
      <c r="D378" s="224">
        <v>0.02</v>
      </c>
      <c r="E378" s="224">
        <f t="shared" si="18"/>
        <v>0</v>
      </c>
      <c r="F378" s="133">
        <v>43101</v>
      </c>
      <c r="G378" s="134" t="s">
        <v>1436</v>
      </c>
      <c r="H378" s="248"/>
      <c r="I378" s="249" t="s">
        <v>1437</v>
      </c>
      <c r="J378" s="249" t="s">
        <v>1491</v>
      </c>
      <c r="K378" s="250"/>
      <c r="L378" s="243"/>
      <c r="M378" s="230"/>
      <c r="N378" s="230"/>
      <c r="O378" s="225"/>
      <c r="P378" s="225"/>
      <c r="Q378" s="225"/>
      <c r="R378" s="225"/>
      <c r="S378" s="225"/>
      <c r="T378" s="225"/>
      <c r="U378" s="225"/>
      <c r="V378" s="225"/>
      <c r="W378" s="225"/>
      <c r="X378" s="225"/>
      <c r="Y378" s="276"/>
    </row>
    <row r="379" spans="2:25" ht="30">
      <c r="B379" s="258" t="s">
        <v>17</v>
      </c>
      <c r="C379" s="132" t="s">
        <v>1451</v>
      </c>
      <c r="D379" s="224">
        <v>0.02</v>
      </c>
      <c r="E379" s="224">
        <f t="shared" si="18"/>
        <v>0</v>
      </c>
      <c r="F379" s="133">
        <v>43160</v>
      </c>
      <c r="G379" s="134">
        <v>43190</v>
      </c>
      <c r="H379" s="248"/>
      <c r="I379" s="249" t="s">
        <v>1439</v>
      </c>
      <c r="J379" s="249" t="s">
        <v>1491</v>
      </c>
      <c r="K379" s="250"/>
      <c r="L379" s="243"/>
      <c r="M379" s="225"/>
      <c r="N379" s="225"/>
      <c r="O379" s="230"/>
      <c r="P379" s="225"/>
      <c r="Q379" s="225"/>
      <c r="R379" s="225"/>
      <c r="S379" s="225"/>
      <c r="T379" s="225"/>
      <c r="U379" s="225"/>
      <c r="V379" s="225"/>
      <c r="W379" s="225"/>
      <c r="X379" s="225"/>
      <c r="Y379" s="276"/>
    </row>
    <row r="380" spans="2:25" ht="30">
      <c r="B380" s="258" t="s">
        <v>869</v>
      </c>
      <c r="C380" s="132" t="s">
        <v>1452</v>
      </c>
      <c r="D380" s="224">
        <v>0.02</v>
      </c>
      <c r="E380" s="224">
        <f t="shared" si="18"/>
        <v>0</v>
      </c>
      <c r="F380" s="133">
        <v>43161</v>
      </c>
      <c r="G380" s="134" t="s">
        <v>1441</v>
      </c>
      <c r="H380" s="248"/>
      <c r="I380" s="249" t="s">
        <v>866</v>
      </c>
      <c r="J380" s="249" t="s">
        <v>1491</v>
      </c>
      <c r="K380" s="250"/>
      <c r="L380" s="243"/>
      <c r="M380" s="225"/>
      <c r="N380" s="225"/>
      <c r="O380" s="230"/>
      <c r="P380" s="230"/>
      <c r="Q380" s="230"/>
      <c r="R380" s="230"/>
      <c r="S380" s="230"/>
      <c r="T380" s="230"/>
      <c r="U380" s="225"/>
      <c r="V380" s="225"/>
      <c r="W380" s="225"/>
      <c r="X380" s="225"/>
      <c r="Y380" s="276"/>
    </row>
    <row r="381" spans="2:25" ht="30">
      <c r="B381" s="258" t="s">
        <v>871</v>
      </c>
      <c r="C381" s="132" t="s">
        <v>1442</v>
      </c>
      <c r="D381" s="224">
        <v>0.02</v>
      </c>
      <c r="E381" s="224">
        <f t="shared" si="18"/>
        <v>0</v>
      </c>
      <c r="F381" s="133">
        <v>43313</v>
      </c>
      <c r="G381" s="134">
        <v>43343</v>
      </c>
      <c r="H381" s="248"/>
      <c r="I381" s="249" t="s">
        <v>1443</v>
      </c>
      <c r="J381" s="249" t="s">
        <v>1491</v>
      </c>
      <c r="K381" s="250"/>
      <c r="L381" s="243"/>
      <c r="M381" s="225"/>
      <c r="N381" s="225"/>
      <c r="O381" s="225"/>
      <c r="P381" s="225"/>
      <c r="Q381" s="225"/>
      <c r="R381" s="225"/>
      <c r="S381" s="225"/>
      <c r="T381" s="230"/>
      <c r="U381" s="225"/>
      <c r="V381" s="225"/>
      <c r="W381" s="225"/>
      <c r="X381" s="225"/>
      <c r="Y381" s="276"/>
    </row>
    <row r="382" spans="2:25" ht="60">
      <c r="B382" s="258" t="s">
        <v>872</v>
      </c>
      <c r="C382" s="132" t="s">
        <v>1453</v>
      </c>
      <c r="D382" s="224">
        <v>0.02</v>
      </c>
      <c r="E382" s="224">
        <f t="shared" si="18"/>
        <v>0</v>
      </c>
      <c r="F382" s="133">
        <v>43252</v>
      </c>
      <c r="G382" s="134" t="s">
        <v>1445</v>
      </c>
      <c r="H382" s="248"/>
      <c r="I382" s="249" t="s">
        <v>1541</v>
      </c>
      <c r="J382" s="249" t="s">
        <v>1491</v>
      </c>
      <c r="K382" s="250"/>
      <c r="L382" s="243"/>
      <c r="M382" s="225"/>
      <c r="N382" s="225"/>
      <c r="O382" s="225"/>
      <c r="P382" s="225"/>
      <c r="Q382" s="225"/>
      <c r="R382" s="230"/>
      <c r="S382" s="230"/>
      <c r="T382" s="230"/>
      <c r="U382" s="230"/>
      <c r="V382" s="225"/>
      <c r="W382" s="225"/>
      <c r="X382" s="225"/>
      <c r="Y382" s="276"/>
    </row>
    <row r="383" spans="2:25" ht="45">
      <c r="B383" s="258" t="s">
        <v>1419</v>
      </c>
      <c r="C383" s="135" t="s">
        <v>1446</v>
      </c>
      <c r="D383" s="224">
        <v>0.02</v>
      </c>
      <c r="E383" s="224">
        <f t="shared" si="18"/>
        <v>0</v>
      </c>
      <c r="F383" s="133">
        <v>43374</v>
      </c>
      <c r="G383" s="134">
        <v>43465</v>
      </c>
      <c r="H383" s="248"/>
      <c r="I383" s="249" t="s">
        <v>1454</v>
      </c>
      <c r="J383" s="249" t="s">
        <v>1491</v>
      </c>
      <c r="K383" s="250"/>
      <c r="L383" s="243"/>
      <c r="M383" s="225"/>
      <c r="N383" s="225"/>
      <c r="O383" s="225"/>
      <c r="P383" s="225"/>
      <c r="Q383" s="225"/>
      <c r="R383" s="230"/>
      <c r="S383" s="230"/>
      <c r="T383" s="230"/>
      <c r="U383" s="230"/>
      <c r="V383" s="225"/>
      <c r="W383" s="225"/>
      <c r="X383" s="225"/>
      <c r="Y383" s="276"/>
    </row>
    <row r="384" spans="2:25" ht="30">
      <c r="B384" s="258" t="s">
        <v>1457</v>
      </c>
      <c r="C384" s="135" t="s">
        <v>1538</v>
      </c>
      <c r="D384" s="224">
        <v>0.02</v>
      </c>
      <c r="E384" s="224">
        <f t="shared" si="18"/>
        <v>0</v>
      </c>
      <c r="F384" s="133">
        <v>43374</v>
      </c>
      <c r="G384" s="134">
        <v>43465</v>
      </c>
      <c r="H384" s="248"/>
      <c r="I384" s="250" t="s">
        <v>1539</v>
      </c>
      <c r="J384" s="249" t="s">
        <v>1491</v>
      </c>
      <c r="K384" s="250"/>
      <c r="L384" s="243"/>
      <c r="M384" s="225"/>
      <c r="N384" s="225"/>
      <c r="O384" s="225"/>
      <c r="P384" s="225"/>
      <c r="Q384" s="225"/>
      <c r="R384" s="230"/>
      <c r="S384" s="230"/>
      <c r="T384" s="230"/>
      <c r="U384" s="230"/>
      <c r="V384" s="225"/>
      <c r="W384" s="225"/>
      <c r="X384" s="225"/>
      <c r="Y384" s="276"/>
    </row>
    <row r="385" spans="2:25" ht="30">
      <c r="B385" s="258" t="s">
        <v>1458</v>
      </c>
      <c r="C385" s="132" t="s">
        <v>1449</v>
      </c>
      <c r="D385" s="224">
        <v>0.01</v>
      </c>
      <c r="E385" s="224">
        <f t="shared" si="18"/>
        <v>0</v>
      </c>
      <c r="F385" s="133">
        <v>43374</v>
      </c>
      <c r="G385" s="134">
        <v>43465</v>
      </c>
      <c r="H385" s="248"/>
      <c r="I385" s="249" t="s">
        <v>1155</v>
      </c>
      <c r="J385" s="249" t="s">
        <v>1491</v>
      </c>
      <c r="K385" s="250"/>
      <c r="L385" s="243"/>
      <c r="M385" s="225"/>
      <c r="N385" s="225"/>
      <c r="O385" s="225"/>
      <c r="P385" s="225"/>
      <c r="Q385" s="225"/>
      <c r="R385" s="225"/>
      <c r="S385" s="225"/>
      <c r="T385" s="225"/>
      <c r="U385" s="225"/>
      <c r="V385" s="230"/>
      <c r="W385" s="230"/>
      <c r="X385" s="230"/>
      <c r="Y385" s="276"/>
    </row>
    <row r="386" spans="2:25" ht="30">
      <c r="B386" s="255" t="s">
        <v>23</v>
      </c>
      <c r="C386" s="233" t="s">
        <v>1459</v>
      </c>
      <c r="D386" s="234">
        <f>SUM(D387:D394)</f>
        <v>0.2</v>
      </c>
      <c r="E386" s="234">
        <f>SUM(E387:E394)</f>
        <v>0</v>
      </c>
      <c r="F386" s="171">
        <v>43101</v>
      </c>
      <c r="G386" s="165">
        <v>43465</v>
      </c>
      <c r="H386" s="120"/>
      <c r="I386" s="120" t="s">
        <v>1595</v>
      </c>
      <c r="J386" s="122"/>
      <c r="K386" s="121"/>
      <c r="L386" s="238"/>
      <c r="M386" s="239"/>
      <c r="N386" s="239"/>
      <c r="O386" s="239"/>
      <c r="P386" s="239"/>
      <c r="Q386" s="239"/>
      <c r="R386" s="239"/>
      <c r="S386" s="239"/>
      <c r="T386" s="239"/>
      <c r="U386" s="239"/>
      <c r="V386" s="239"/>
      <c r="W386" s="239"/>
      <c r="X386" s="239"/>
      <c r="Y386" s="277" t="s">
        <v>1902</v>
      </c>
    </row>
    <row r="387" spans="2:25" ht="30">
      <c r="B387" s="258" t="s">
        <v>18</v>
      </c>
      <c r="C387" s="132" t="s">
        <v>1435</v>
      </c>
      <c r="D387" s="224">
        <v>0.02</v>
      </c>
      <c r="E387" s="224">
        <f t="shared" si="18"/>
        <v>0</v>
      </c>
      <c r="F387" s="133">
        <v>43101</v>
      </c>
      <c r="G387" s="134" t="s">
        <v>1436</v>
      </c>
      <c r="H387" s="248"/>
      <c r="I387" s="249" t="s">
        <v>1437</v>
      </c>
      <c r="J387" s="249" t="s">
        <v>1491</v>
      </c>
      <c r="K387" s="250"/>
      <c r="L387" s="243"/>
      <c r="M387" s="230"/>
      <c r="N387" s="230"/>
      <c r="O387" s="225"/>
      <c r="P387" s="225"/>
      <c r="Q387" s="225"/>
      <c r="R387" s="225"/>
      <c r="S387" s="225"/>
      <c r="T387" s="225"/>
      <c r="U387" s="225"/>
      <c r="V387" s="225"/>
      <c r="W387" s="225"/>
      <c r="X387" s="225"/>
      <c r="Y387" s="276"/>
    </row>
    <row r="388" spans="2:25" ht="30">
      <c r="B388" s="258" t="s">
        <v>19</v>
      </c>
      <c r="C388" s="132" t="s">
        <v>1451</v>
      </c>
      <c r="D388" s="224">
        <v>0.02</v>
      </c>
      <c r="E388" s="224">
        <f t="shared" si="18"/>
        <v>0</v>
      </c>
      <c r="F388" s="133">
        <v>43160</v>
      </c>
      <c r="G388" s="134">
        <v>43190</v>
      </c>
      <c r="H388" s="248"/>
      <c r="I388" s="249" t="s">
        <v>1439</v>
      </c>
      <c r="J388" s="249" t="s">
        <v>1491</v>
      </c>
      <c r="K388" s="250"/>
      <c r="L388" s="243"/>
      <c r="M388" s="225"/>
      <c r="N388" s="225"/>
      <c r="O388" s="230"/>
      <c r="P388" s="225"/>
      <c r="Q388" s="225"/>
      <c r="R388" s="225"/>
      <c r="S388" s="225"/>
      <c r="T388" s="225"/>
      <c r="U388" s="225"/>
      <c r="V388" s="225"/>
      <c r="W388" s="225"/>
      <c r="X388" s="225"/>
      <c r="Y388" s="276"/>
    </row>
    <row r="389" spans="2:25" ht="30">
      <c r="B389" s="258" t="s">
        <v>20</v>
      </c>
      <c r="C389" s="132" t="s">
        <v>1460</v>
      </c>
      <c r="D389" s="224">
        <v>0.03</v>
      </c>
      <c r="E389" s="224">
        <f t="shared" si="18"/>
        <v>0</v>
      </c>
      <c r="F389" s="133">
        <v>43161</v>
      </c>
      <c r="G389" s="134" t="s">
        <v>1441</v>
      </c>
      <c r="H389" s="248"/>
      <c r="I389" s="249" t="s">
        <v>866</v>
      </c>
      <c r="J389" s="249" t="s">
        <v>1491</v>
      </c>
      <c r="K389" s="250"/>
      <c r="L389" s="243"/>
      <c r="M389" s="225"/>
      <c r="N389" s="225"/>
      <c r="O389" s="230"/>
      <c r="P389" s="230"/>
      <c r="Q389" s="230"/>
      <c r="R389" s="230"/>
      <c r="S389" s="230"/>
      <c r="T389" s="230"/>
      <c r="U389" s="225"/>
      <c r="V389" s="225"/>
      <c r="W389" s="225"/>
      <c r="X389" s="225"/>
      <c r="Y389" s="276"/>
    </row>
    <row r="390" spans="2:25" ht="30">
      <c r="B390" s="258" t="s">
        <v>1105</v>
      </c>
      <c r="C390" s="132" t="s">
        <v>1442</v>
      </c>
      <c r="D390" s="224">
        <v>0.02</v>
      </c>
      <c r="E390" s="224">
        <f t="shared" si="18"/>
        <v>0</v>
      </c>
      <c r="F390" s="133">
        <v>43313</v>
      </c>
      <c r="G390" s="134">
        <v>43343</v>
      </c>
      <c r="H390" s="248"/>
      <c r="I390" s="249" t="s">
        <v>1443</v>
      </c>
      <c r="J390" s="249" t="s">
        <v>1491</v>
      </c>
      <c r="K390" s="250"/>
      <c r="L390" s="243"/>
      <c r="M390" s="225"/>
      <c r="N390" s="225"/>
      <c r="O390" s="225"/>
      <c r="P390" s="225"/>
      <c r="Q390" s="225"/>
      <c r="R390" s="225"/>
      <c r="S390" s="225"/>
      <c r="T390" s="230"/>
      <c r="U390" s="225"/>
      <c r="V390" s="225"/>
      <c r="W390" s="225"/>
      <c r="X390" s="225"/>
      <c r="Y390" s="276"/>
    </row>
    <row r="391" spans="2:25" ht="60">
      <c r="B391" s="258" t="s">
        <v>1461</v>
      </c>
      <c r="C391" s="132" t="s">
        <v>1462</v>
      </c>
      <c r="D391" s="224">
        <v>0.03</v>
      </c>
      <c r="E391" s="224">
        <f t="shared" si="18"/>
        <v>0</v>
      </c>
      <c r="F391" s="133">
        <v>43252</v>
      </c>
      <c r="G391" s="134" t="s">
        <v>1445</v>
      </c>
      <c r="H391" s="248"/>
      <c r="I391" s="249" t="s">
        <v>1542</v>
      </c>
      <c r="J391" s="249" t="s">
        <v>1491</v>
      </c>
      <c r="K391" s="250"/>
      <c r="L391" s="243"/>
      <c r="M391" s="225"/>
      <c r="N391" s="225"/>
      <c r="O391" s="225"/>
      <c r="P391" s="225"/>
      <c r="Q391" s="225"/>
      <c r="R391" s="230"/>
      <c r="S391" s="230"/>
      <c r="T391" s="230"/>
      <c r="U391" s="230"/>
      <c r="V391" s="225"/>
      <c r="W391" s="225"/>
      <c r="X391" s="225"/>
      <c r="Y391" s="276"/>
    </row>
    <row r="392" spans="2:25" ht="45">
      <c r="B392" s="258" t="s">
        <v>1463</v>
      </c>
      <c r="C392" s="135" t="s">
        <v>1446</v>
      </c>
      <c r="D392" s="224">
        <v>0.03</v>
      </c>
      <c r="E392" s="224">
        <f t="shared" si="18"/>
        <v>0</v>
      </c>
      <c r="F392" s="133">
        <v>43374</v>
      </c>
      <c r="G392" s="134">
        <v>43465</v>
      </c>
      <c r="H392" s="248"/>
      <c r="I392" s="249" t="s">
        <v>1447</v>
      </c>
      <c r="J392" s="249" t="s">
        <v>1491</v>
      </c>
      <c r="K392" s="250"/>
      <c r="L392" s="243"/>
      <c r="M392" s="225"/>
      <c r="N392" s="225"/>
      <c r="O392" s="225"/>
      <c r="P392" s="225"/>
      <c r="Q392" s="225"/>
      <c r="R392" s="230"/>
      <c r="S392" s="230"/>
      <c r="T392" s="230"/>
      <c r="U392" s="230"/>
      <c r="V392" s="225"/>
      <c r="W392" s="225"/>
      <c r="X392" s="225"/>
      <c r="Y392" s="276"/>
    </row>
    <row r="393" spans="2:25" ht="30">
      <c r="B393" s="258" t="s">
        <v>1464</v>
      </c>
      <c r="C393" s="135" t="s">
        <v>1538</v>
      </c>
      <c r="D393" s="224">
        <v>0.02</v>
      </c>
      <c r="E393" s="224">
        <f t="shared" si="18"/>
        <v>0</v>
      </c>
      <c r="F393" s="133">
        <v>43374</v>
      </c>
      <c r="G393" s="134">
        <v>43465</v>
      </c>
      <c r="H393" s="248"/>
      <c r="I393" s="250" t="s">
        <v>1539</v>
      </c>
      <c r="J393" s="249" t="s">
        <v>1491</v>
      </c>
      <c r="K393" s="250"/>
      <c r="L393" s="243"/>
      <c r="M393" s="225"/>
      <c r="N393" s="225"/>
      <c r="O393" s="225"/>
      <c r="P393" s="225"/>
      <c r="Q393" s="225"/>
      <c r="R393" s="230"/>
      <c r="S393" s="230"/>
      <c r="T393" s="230"/>
      <c r="U393" s="230"/>
      <c r="V393" s="225"/>
      <c r="W393" s="225"/>
      <c r="X393" s="225"/>
      <c r="Y393" s="276"/>
    </row>
    <row r="394" spans="2:25" ht="30">
      <c r="B394" s="258" t="s">
        <v>1465</v>
      </c>
      <c r="C394" s="132" t="s">
        <v>1449</v>
      </c>
      <c r="D394" s="224">
        <v>0.03</v>
      </c>
      <c r="E394" s="224">
        <f t="shared" si="18"/>
        <v>0</v>
      </c>
      <c r="F394" s="133">
        <v>43374</v>
      </c>
      <c r="G394" s="134">
        <v>43465</v>
      </c>
      <c r="H394" s="248"/>
      <c r="I394" s="249" t="s">
        <v>1155</v>
      </c>
      <c r="J394" s="249" t="s">
        <v>1491</v>
      </c>
      <c r="K394" s="250"/>
      <c r="L394" s="243"/>
      <c r="M394" s="225"/>
      <c r="N394" s="225"/>
      <c r="O394" s="225"/>
      <c r="P394" s="225"/>
      <c r="Q394" s="225"/>
      <c r="R394" s="225"/>
      <c r="S394" s="225"/>
      <c r="T394" s="225"/>
      <c r="U394" s="225"/>
      <c r="V394" s="230"/>
      <c r="W394" s="230"/>
      <c r="X394" s="230"/>
      <c r="Y394" s="276"/>
    </row>
    <row r="395" spans="2:25" ht="45">
      <c r="B395" s="255" t="s">
        <v>1072</v>
      </c>
      <c r="C395" s="233" t="s">
        <v>1466</v>
      </c>
      <c r="D395" s="234">
        <f>SUM(D396:D403)</f>
        <v>0.15000000000000002</v>
      </c>
      <c r="E395" s="234">
        <f>SUM(E396:E403)</f>
        <v>0</v>
      </c>
      <c r="F395" s="171">
        <v>43101</v>
      </c>
      <c r="G395" s="165">
        <v>43465</v>
      </c>
      <c r="H395" s="120"/>
      <c r="I395" s="120" t="s">
        <v>1595</v>
      </c>
      <c r="J395" s="122"/>
      <c r="K395" s="121"/>
      <c r="L395" s="238"/>
      <c r="M395" s="239"/>
      <c r="N395" s="239"/>
      <c r="O395" s="239"/>
      <c r="P395" s="239"/>
      <c r="Q395" s="239"/>
      <c r="R395" s="239"/>
      <c r="S395" s="239"/>
      <c r="T395" s="239"/>
      <c r="U395" s="239"/>
      <c r="V395" s="239"/>
      <c r="W395" s="239"/>
      <c r="X395" s="239"/>
      <c r="Y395" s="271" t="s">
        <v>1901</v>
      </c>
    </row>
    <row r="396" spans="2:25" ht="30">
      <c r="B396" s="258" t="s">
        <v>1074</v>
      </c>
      <c r="C396" s="132" t="s">
        <v>1467</v>
      </c>
      <c r="D396" s="224">
        <v>0.02</v>
      </c>
      <c r="E396" s="224">
        <f t="shared" si="18"/>
        <v>0</v>
      </c>
      <c r="F396" s="133">
        <v>43101</v>
      </c>
      <c r="G396" s="134" t="s">
        <v>1436</v>
      </c>
      <c r="H396" s="248"/>
      <c r="I396" s="249" t="s">
        <v>1437</v>
      </c>
      <c r="J396" s="249" t="s">
        <v>1491</v>
      </c>
      <c r="K396" s="250"/>
      <c r="L396" s="243"/>
      <c r="M396" s="230"/>
      <c r="N396" s="230"/>
      <c r="O396" s="225"/>
      <c r="P396" s="225"/>
      <c r="Q396" s="225"/>
      <c r="R396" s="225"/>
      <c r="S396" s="225"/>
      <c r="T396" s="225"/>
      <c r="U396" s="225"/>
      <c r="V396" s="225"/>
      <c r="W396" s="225"/>
      <c r="X396" s="225"/>
      <c r="Y396" s="276"/>
    </row>
    <row r="397" spans="2:25" ht="30">
      <c r="B397" s="258" t="s">
        <v>1075</v>
      </c>
      <c r="C397" s="132" t="s">
        <v>1451</v>
      </c>
      <c r="D397" s="224">
        <v>0.02</v>
      </c>
      <c r="E397" s="224">
        <f t="shared" si="18"/>
        <v>0</v>
      </c>
      <c r="F397" s="133">
        <v>43160</v>
      </c>
      <c r="G397" s="134">
        <v>43190</v>
      </c>
      <c r="H397" s="248"/>
      <c r="I397" s="249" t="s">
        <v>1439</v>
      </c>
      <c r="J397" s="249" t="s">
        <v>1491</v>
      </c>
      <c r="K397" s="250"/>
      <c r="L397" s="243"/>
      <c r="M397" s="225"/>
      <c r="N397" s="225"/>
      <c r="O397" s="230"/>
      <c r="P397" s="225"/>
      <c r="Q397" s="225"/>
      <c r="R397" s="225"/>
      <c r="S397" s="225"/>
      <c r="T397" s="225"/>
      <c r="U397" s="225"/>
      <c r="V397" s="225"/>
      <c r="W397" s="225"/>
      <c r="X397" s="225"/>
      <c r="Y397" s="276"/>
    </row>
    <row r="398" spans="2:25" ht="30">
      <c r="B398" s="258" t="s">
        <v>1076</v>
      </c>
      <c r="C398" s="132" t="s">
        <v>1468</v>
      </c>
      <c r="D398" s="224">
        <v>0.02</v>
      </c>
      <c r="E398" s="224">
        <f t="shared" si="18"/>
        <v>0</v>
      </c>
      <c r="F398" s="133">
        <v>43161</v>
      </c>
      <c r="G398" s="134" t="s">
        <v>1441</v>
      </c>
      <c r="H398" s="248"/>
      <c r="I398" s="249" t="s">
        <v>866</v>
      </c>
      <c r="J398" s="249" t="s">
        <v>1491</v>
      </c>
      <c r="K398" s="250"/>
      <c r="L398" s="243"/>
      <c r="M398" s="225"/>
      <c r="N398" s="225"/>
      <c r="O398" s="230"/>
      <c r="P398" s="230"/>
      <c r="Q398" s="230"/>
      <c r="R398" s="230"/>
      <c r="S398" s="230"/>
      <c r="T398" s="230"/>
      <c r="U398" s="225"/>
      <c r="V398" s="225"/>
      <c r="W398" s="225"/>
      <c r="X398" s="225"/>
      <c r="Y398" s="276"/>
    </row>
    <row r="399" spans="2:25" ht="30">
      <c r="B399" s="258" t="s">
        <v>1109</v>
      </c>
      <c r="C399" s="132" t="s">
        <v>1442</v>
      </c>
      <c r="D399" s="224">
        <v>0.02</v>
      </c>
      <c r="E399" s="224">
        <f t="shared" si="18"/>
        <v>0</v>
      </c>
      <c r="F399" s="133">
        <v>43313</v>
      </c>
      <c r="G399" s="134">
        <v>43343</v>
      </c>
      <c r="H399" s="248"/>
      <c r="I399" s="249" t="s">
        <v>1443</v>
      </c>
      <c r="J399" s="249" t="s">
        <v>1491</v>
      </c>
      <c r="K399" s="250"/>
      <c r="L399" s="243"/>
      <c r="M399" s="225"/>
      <c r="N399" s="225"/>
      <c r="O399" s="225"/>
      <c r="P399" s="225"/>
      <c r="Q399" s="225"/>
      <c r="R399" s="225"/>
      <c r="S399" s="225"/>
      <c r="T399" s="230"/>
      <c r="U399" s="225"/>
      <c r="V399" s="225"/>
      <c r="W399" s="225"/>
      <c r="X399" s="225"/>
      <c r="Y399" s="276"/>
    </row>
    <row r="400" spans="2:25" ht="60">
      <c r="B400" s="258" t="s">
        <v>1469</v>
      </c>
      <c r="C400" s="132" t="s">
        <v>1470</v>
      </c>
      <c r="D400" s="224">
        <v>0.02</v>
      </c>
      <c r="E400" s="224">
        <f t="shared" si="18"/>
        <v>0</v>
      </c>
      <c r="F400" s="133">
        <v>43252</v>
      </c>
      <c r="G400" s="134" t="s">
        <v>1445</v>
      </c>
      <c r="H400" s="248"/>
      <c r="I400" s="249" t="s">
        <v>1542</v>
      </c>
      <c r="J400" s="249" t="s">
        <v>1491</v>
      </c>
      <c r="K400" s="250"/>
      <c r="L400" s="243"/>
      <c r="M400" s="225"/>
      <c r="N400" s="225"/>
      <c r="O400" s="225"/>
      <c r="P400" s="225"/>
      <c r="Q400" s="225"/>
      <c r="R400" s="230"/>
      <c r="S400" s="230"/>
      <c r="T400" s="230"/>
      <c r="U400" s="230"/>
      <c r="V400" s="225"/>
      <c r="W400" s="225"/>
      <c r="X400" s="225"/>
      <c r="Y400" s="276"/>
    </row>
    <row r="401" spans="2:25" ht="45">
      <c r="B401" s="258" t="s">
        <v>1471</v>
      </c>
      <c r="C401" s="135" t="s">
        <v>1446</v>
      </c>
      <c r="D401" s="224">
        <v>0.02</v>
      </c>
      <c r="E401" s="224">
        <f t="shared" si="18"/>
        <v>0</v>
      </c>
      <c r="F401" s="133">
        <v>43374</v>
      </c>
      <c r="G401" s="134">
        <v>43465</v>
      </c>
      <c r="H401" s="248"/>
      <c r="I401" s="249" t="s">
        <v>1447</v>
      </c>
      <c r="J401" s="249" t="s">
        <v>1491</v>
      </c>
      <c r="K401" s="250"/>
      <c r="L401" s="243"/>
      <c r="M401" s="225"/>
      <c r="N401" s="225"/>
      <c r="O401" s="225"/>
      <c r="P401" s="225"/>
      <c r="Q401" s="225"/>
      <c r="R401" s="230"/>
      <c r="S401" s="230"/>
      <c r="T401" s="230"/>
      <c r="U401" s="230"/>
      <c r="V401" s="225"/>
      <c r="W401" s="225"/>
      <c r="X401" s="225"/>
      <c r="Y401" s="276"/>
    </row>
    <row r="402" spans="2:25" ht="30">
      <c r="B402" s="258" t="s">
        <v>1472</v>
      </c>
      <c r="C402" s="135" t="s">
        <v>1538</v>
      </c>
      <c r="D402" s="224">
        <v>0.02</v>
      </c>
      <c r="E402" s="224">
        <f t="shared" si="18"/>
        <v>0</v>
      </c>
      <c r="F402" s="133">
        <v>43374</v>
      </c>
      <c r="G402" s="134">
        <v>43465</v>
      </c>
      <c r="H402" s="248"/>
      <c r="I402" s="250" t="s">
        <v>1539</v>
      </c>
      <c r="J402" s="249" t="s">
        <v>1491</v>
      </c>
      <c r="K402" s="250"/>
      <c r="L402" s="243"/>
      <c r="M402" s="225"/>
      <c r="N402" s="225"/>
      <c r="O402" s="225"/>
      <c r="P402" s="225"/>
      <c r="Q402" s="225"/>
      <c r="R402" s="230"/>
      <c r="S402" s="230"/>
      <c r="T402" s="230"/>
      <c r="U402" s="230"/>
      <c r="V402" s="225"/>
      <c r="W402" s="225"/>
      <c r="X402" s="225"/>
      <c r="Y402" s="276"/>
    </row>
    <row r="403" spans="2:25" ht="30">
      <c r="B403" s="258" t="s">
        <v>1473</v>
      </c>
      <c r="C403" s="132" t="s">
        <v>1449</v>
      </c>
      <c r="D403" s="224">
        <v>0.01</v>
      </c>
      <c r="E403" s="224">
        <f t="shared" si="18"/>
        <v>0</v>
      </c>
      <c r="F403" s="133">
        <v>43374</v>
      </c>
      <c r="G403" s="134">
        <v>43465</v>
      </c>
      <c r="H403" s="248"/>
      <c r="I403" s="249" t="s">
        <v>1155</v>
      </c>
      <c r="J403" s="249" t="s">
        <v>1491</v>
      </c>
      <c r="K403" s="250"/>
      <c r="L403" s="243"/>
      <c r="M403" s="225"/>
      <c r="N403" s="225"/>
      <c r="O403" s="225"/>
      <c r="P403" s="225"/>
      <c r="Q403" s="225"/>
      <c r="R403" s="225"/>
      <c r="S403" s="225"/>
      <c r="T403" s="225"/>
      <c r="U403" s="225"/>
      <c r="V403" s="230"/>
      <c r="W403" s="230"/>
      <c r="X403" s="230"/>
      <c r="Y403" s="276"/>
    </row>
    <row r="404" spans="2:25">
      <c r="B404" s="264" t="s">
        <v>1077</v>
      </c>
      <c r="C404" s="233" t="s">
        <v>1474</v>
      </c>
      <c r="D404" s="234">
        <f>SUM(D405:D407)</f>
        <v>0.05</v>
      </c>
      <c r="E404" s="234">
        <f>SUM(E405:E407)</f>
        <v>0</v>
      </c>
      <c r="F404" s="171">
        <v>43101</v>
      </c>
      <c r="G404" s="165">
        <v>43465</v>
      </c>
      <c r="H404" s="120"/>
      <c r="I404" s="121" t="s">
        <v>1596</v>
      </c>
      <c r="J404" s="122"/>
      <c r="K404" s="121"/>
      <c r="L404" s="238"/>
      <c r="M404" s="239"/>
      <c r="N404" s="239"/>
      <c r="O404" s="239"/>
      <c r="P404" s="239"/>
      <c r="Q404" s="239"/>
      <c r="R404" s="239"/>
      <c r="S404" s="239"/>
      <c r="T404" s="239"/>
      <c r="U404" s="239"/>
      <c r="V404" s="239"/>
      <c r="W404" s="239"/>
      <c r="X404" s="239"/>
      <c r="Y404" s="277"/>
    </row>
    <row r="405" spans="2:25" ht="45">
      <c r="B405" s="258" t="s">
        <v>1078</v>
      </c>
      <c r="C405" s="228" t="s">
        <v>1475</v>
      </c>
      <c r="D405" s="224">
        <v>0.02</v>
      </c>
      <c r="E405" s="224">
        <f t="shared" si="18"/>
        <v>0</v>
      </c>
      <c r="F405" s="134">
        <v>43101</v>
      </c>
      <c r="G405" s="134" t="s">
        <v>1146</v>
      </c>
      <c r="H405" s="248"/>
      <c r="I405" s="249" t="s">
        <v>1543</v>
      </c>
      <c r="J405" s="249" t="s">
        <v>1491</v>
      </c>
      <c r="K405" s="250"/>
      <c r="L405" s="243"/>
      <c r="M405" s="230"/>
      <c r="N405" s="230"/>
      <c r="O405" s="230"/>
      <c r="P405" s="230"/>
      <c r="Q405" s="225"/>
      <c r="R405" s="225"/>
      <c r="S405" s="225"/>
      <c r="T405" s="225"/>
      <c r="U405" s="225"/>
      <c r="V405" s="225"/>
      <c r="W405" s="225"/>
      <c r="X405" s="225"/>
      <c r="Y405" s="276"/>
    </row>
    <row r="406" spans="2:25" ht="30">
      <c r="B406" s="258" t="s">
        <v>1081</v>
      </c>
      <c r="C406" s="132" t="s">
        <v>1476</v>
      </c>
      <c r="D406" s="224">
        <v>0.02</v>
      </c>
      <c r="E406" s="224">
        <f t="shared" si="18"/>
        <v>0</v>
      </c>
      <c r="F406" s="134">
        <v>43221</v>
      </c>
      <c r="G406" s="134">
        <v>43343</v>
      </c>
      <c r="H406" s="248"/>
      <c r="I406" s="249" t="s">
        <v>1544</v>
      </c>
      <c r="J406" s="249" t="s">
        <v>1491</v>
      </c>
      <c r="K406" s="250"/>
      <c r="L406" s="243"/>
      <c r="M406" s="225"/>
      <c r="N406" s="225"/>
      <c r="O406" s="225"/>
      <c r="P406" s="225"/>
      <c r="Q406" s="230"/>
      <c r="R406" s="230"/>
      <c r="S406" s="230"/>
      <c r="T406" s="230"/>
      <c r="U406" s="225"/>
      <c r="V406" s="225"/>
      <c r="W406" s="225"/>
      <c r="X406" s="225"/>
      <c r="Y406" s="276"/>
    </row>
    <row r="407" spans="2:25" ht="30">
      <c r="B407" s="258" t="s">
        <v>1084</v>
      </c>
      <c r="C407" s="132" t="s">
        <v>1449</v>
      </c>
      <c r="D407" s="224">
        <v>0.01</v>
      </c>
      <c r="E407" s="224">
        <f t="shared" si="18"/>
        <v>0</v>
      </c>
      <c r="F407" s="134">
        <v>43344</v>
      </c>
      <c r="G407" s="134">
        <v>43465</v>
      </c>
      <c r="H407" s="248"/>
      <c r="I407" s="250" t="s">
        <v>1155</v>
      </c>
      <c r="J407" s="249" t="s">
        <v>1491</v>
      </c>
      <c r="K407" s="250"/>
      <c r="L407" s="243"/>
      <c r="M407" s="225"/>
      <c r="N407" s="225"/>
      <c r="O407" s="225"/>
      <c r="P407" s="225"/>
      <c r="Q407" s="225"/>
      <c r="R407" s="225"/>
      <c r="S407" s="225"/>
      <c r="T407" s="225"/>
      <c r="U407" s="230"/>
      <c r="V407" s="230"/>
      <c r="W407" s="230"/>
      <c r="X407" s="230"/>
      <c r="Y407" s="276"/>
    </row>
    <row r="408" spans="2:25" ht="60">
      <c r="B408" s="264" t="s">
        <v>1171</v>
      </c>
      <c r="C408" s="233" t="s">
        <v>1545</v>
      </c>
      <c r="D408" s="234">
        <f>SUM(D409:D411)</f>
        <v>0.05</v>
      </c>
      <c r="E408" s="234">
        <f>SUM(E409:E411)</f>
        <v>0</v>
      </c>
      <c r="F408" s="171">
        <v>43101</v>
      </c>
      <c r="G408" s="165">
        <v>43465</v>
      </c>
      <c r="H408" s="120"/>
      <c r="I408" s="120" t="s">
        <v>1595</v>
      </c>
      <c r="J408" s="122"/>
      <c r="K408" s="121"/>
      <c r="L408" s="238"/>
      <c r="M408" s="239"/>
      <c r="N408" s="239"/>
      <c r="O408" s="239"/>
      <c r="P408" s="239"/>
      <c r="Q408" s="239"/>
      <c r="R408" s="239"/>
      <c r="S408" s="239"/>
      <c r="T408" s="239"/>
      <c r="U408" s="239"/>
      <c r="V408" s="239"/>
      <c r="W408" s="239"/>
      <c r="X408" s="239"/>
      <c r="Y408" s="277" t="s">
        <v>1889</v>
      </c>
    </row>
    <row r="409" spans="2:25" ht="30">
      <c r="B409" s="258" t="s">
        <v>1174</v>
      </c>
      <c r="C409" s="135" t="s">
        <v>1446</v>
      </c>
      <c r="D409" s="136">
        <v>0.02</v>
      </c>
      <c r="E409" s="224">
        <f t="shared" si="18"/>
        <v>0</v>
      </c>
      <c r="F409" s="134">
        <v>43101</v>
      </c>
      <c r="G409" s="134" t="s">
        <v>1146</v>
      </c>
      <c r="H409" s="248"/>
      <c r="I409" s="249" t="s">
        <v>1477</v>
      </c>
      <c r="J409" s="249" t="s">
        <v>1491</v>
      </c>
      <c r="K409" s="250"/>
      <c r="L409" s="243"/>
      <c r="M409" s="230"/>
      <c r="N409" s="230"/>
      <c r="O409" s="230"/>
      <c r="P409" s="230"/>
      <c r="Q409" s="230"/>
      <c r="R409" s="230"/>
      <c r="S409" s="225"/>
      <c r="T409" s="225"/>
      <c r="U409" s="225"/>
      <c r="V409" s="225"/>
      <c r="W409" s="225"/>
      <c r="X409" s="225"/>
      <c r="Y409" s="276"/>
    </row>
    <row r="410" spans="2:25" ht="30">
      <c r="B410" s="258" t="s">
        <v>1175</v>
      </c>
      <c r="C410" s="135" t="s">
        <v>1538</v>
      </c>
      <c r="D410" s="136">
        <v>0.02</v>
      </c>
      <c r="E410" s="224">
        <f t="shared" si="18"/>
        <v>0</v>
      </c>
      <c r="F410" s="134">
        <v>43221</v>
      </c>
      <c r="G410" s="134">
        <v>43343</v>
      </c>
      <c r="H410" s="248"/>
      <c r="I410" s="250" t="s">
        <v>1539</v>
      </c>
      <c r="J410" s="249" t="s">
        <v>1491</v>
      </c>
      <c r="K410" s="250"/>
      <c r="L410" s="243"/>
      <c r="M410" s="225"/>
      <c r="N410" s="225"/>
      <c r="O410" s="225"/>
      <c r="P410" s="225"/>
      <c r="Q410" s="230"/>
      <c r="R410" s="230"/>
      <c r="S410" s="230"/>
      <c r="T410" s="230"/>
      <c r="U410" s="230"/>
      <c r="V410" s="225"/>
      <c r="W410" s="225"/>
      <c r="X410" s="225"/>
      <c r="Y410" s="276"/>
    </row>
    <row r="411" spans="2:25" ht="30">
      <c r="B411" s="258" t="s">
        <v>1176</v>
      </c>
      <c r="C411" s="135" t="s">
        <v>1449</v>
      </c>
      <c r="D411" s="136">
        <v>0.01</v>
      </c>
      <c r="E411" s="224">
        <f t="shared" si="18"/>
        <v>0</v>
      </c>
      <c r="F411" s="134">
        <v>43344</v>
      </c>
      <c r="G411" s="134">
        <v>43465</v>
      </c>
      <c r="H411" s="248"/>
      <c r="I411" s="250" t="s">
        <v>1155</v>
      </c>
      <c r="J411" s="249" t="s">
        <v>1491</v>
      </c>
      <c r="K411" s="250"/>
      <c r="L411" s="243"/>
      <c r="M411" s="225"/>
      <c r="N411" s="225"/>
      <c r="O411" s="225"/>
      <c r="P411" s="225"/>
      <c r="Q411" s="225"/>
      <c r="R411" s="225"/>
      <c r="S411" s="225"/>
      <c r="T411" s="225"/>
      <c r="U411" s="225"/>
      <c r="V411" s="230"/>
      <c r="W411" s="230"/>
      <c r="X411" s="230"/>
      <c r="Y411" s="276"/>
    </row>
    <row r="412" spans="2:25" ht="30">
      <c r="B412" s="264" t="s">
        <v>1180</v>
      </c>
      <c r="C412" s="233" t="s">
        <v>1478</v>
      </c>
      <c r="D412" s="234">
        <f>SUM(D413:D415)</f>
        <v>0.05</v>
      </c>
      <c r="E412" s="234">
        <f>SUM(E413:E415)</f>
        <v>0</v>
      </c>
      <c r="F412" s="171">
        <v>43101</v>
      </c>
      <c r="G412" s="165">
        <v>43465</v>
      </c>
      <c r="H412" s="120"/>
      <c r="I412" s="120" t="s">
        <v>1595</v>
      </c>
      <c r="J412" s="122"/>
      <c r="K412" s="121"/>
      <c r="L412" s="238"/>
      <c r="M412" s="239"/>
      <c r="N412" s="239"/>
      <c r="O412" s="239"/>
      <c r="P412" s="239"/>
      <c r="Q412" s="239"/>
      <c r="R412" s="239"/>
      <c r="S412" s="239"/>
      <c r="T412" s="239"/>
      <c r="U412" s="239"/>
      <c r="V412" s="239"/>
      <c r="W412" s="239"/>
      <c r="X412" s="239"/>
      <c r="Y412" s="277" t="s">
        <v>1889</v>
      </c>
    </row>
    <row r="413" spans="2:25" ht="30">
      <c r="B413" s="258" t="s">
        <v>1183</v>
      </c>
      <c r="C413" s="135" t="s">
        <v>1446</v>
      </c>
      <c r="D413" s="136">
        <v>0.02</v>
      </c>
      <c r="E413" s="224">
        <f t="shared" si="18"/>
        <v>0</v>
      </c>
      <c r="F413" s="134">
        <v>43101</v>
      </c>
      <c r="G413" s="134" t="s">
        <v>1146</v>
      </c>
      <c r="H413" s="248"/>
      <c r="I413" s="249" t="s">
        <v>1477</v>
      </c>
      <c r="J413" s="249" t="s">
        <v>1491</v>
      </c>
      <c r="K413" s="250"/>
      <c r="L413" s="243"/>
      <c r="M413" s="230"/>
      <c r="N413" s="230"/>
      <c r="O413" s="230"/>
      <c r="P413" s="230"/>
      <c r="Q413" s="230"/>
      <c r="R413" s="230"/>
      <c r="S413" s="225"/>
      <c r="T413" s="225"/>
      <c r="U413" s="225"/>
      <c r="V413" s="225"/>
      <c r="W413" s="225"/>
      <c r="X413" s="225"/>
      <c r="Y413" s="276"/>
    </row>
    <row r="414" spans="2:25" ht="30">
      <c r="B414" s="258" t="s">
        <v>1184</v>
      </c>
      <c r="C414" s="135" t="s">
        <v>1538</v>
      </c>
      <c r="D414" s="136">
        <v>0.02</v>
      </c>
      <c r="E414" s="224">
        <f t="shared" si="18"/>
        <v>0</v>
      </c>
      <c r="F414" s="134">
        <v>43221</v>
      </c>
      <c r="G414" s="134">
        <v>43343</v>
      </c>
      <c r="H414" s="248"/>
      <c r="I414" s="250" t="s">
        <v>1539</v>
      </c>
      <c r="J414" s="249" t="s">
        <v>1491</v>
      </c>
      <c r="K414" s="250"/>
      <c r="L414" s="243"/>
      <c r="M414" s="225"/>
      <c r="N414" s="225"/>
      <c r="O414" s="225"/>
      <c r="P414" s="225"/>
      <c r="Q414" s="230"/>
      <c r="R414" s="230"/>
      <c r="S414" s="230"/>
      <c r="T414" s="230"/>
      <c r="U414" s="230"/>
      <c r="V414" s="225"/>
      <c r="W414" s="225"/>
      <c r="X414" s="225"/>
      <c r="Y414" s="276"/>
    </row>
    <row r="415" spans="2:25" ht="30">
      <c r="B415" s="258" t="s">
        <v>1185</v>
      </c>
      <c r="C415" s="135" t="s">
        <v>1449</v>
      </c>
      <c r="D415" s="136">
        <v>0.01</v>
      </c>
      <c r="E415" s="224">
        <f t="shared" si="18"/>
        <v>0</v>
      </c>
      <c r="F415" s="134">
        <v>43344</v>
      </c>
      <c r="G415" s="134">
        <v>43465</v>
      </c>
      <c r="H415" s="248"/>
      <c r="I415" s="250" t="s">
        <v>1155</v>
      </c>
      <c r="J415" s="249" t="s">
        <v>1491</v>
      </c>
      <c r="K415" s="250"/>
      <c r="L415" s="243"/>
      <c r="M415" s="225"/>
      <c r="N415" s="225"/>
      <c r="O415" s="225"/>
      <c r="P415" s="225"/>
      <c r="Q415" s="225"/>
      <c r="R415" s="225"/>
      <c r="S415" s="225"/>
      <c r="T415" s="225"/>
      <c r="U415" s="225"/>
      <c r="V415" s="230"/>
      <c r="W415" s="230"/>
      <c r="X415" s="230"/>
      <c r="Y415" s="276"/>
    </row>
    <row r="416" spans="2:25" ht="45">
      <c r="B416" s="264" t="s">
        <v>1188</v>
      </c>
      <c r="C416" s="233" t="s">
        <v>1479</v>
      </c>
      <c r="D416" s="234">
        <f>SUM(D417:D419)</f>
        <v>0.05</v>
      </c>
      <c r="E416" s="234">
        <f>SUM(E417:E419)</f>
        <v>0</v>
      </c>
      <c r="F416" s="171">
        <v>43101</v>
      </c>
      <c r="G416" s="165">
        <v>43465</v>
      </c>
      <c r="H416" s="120"/>
      <c r="I416" s="120" t="s">
        <v>1595</v>
      </c>
      <c r="J416" s="122"/>
      <c r="K416" s="121"/>
      <c r="L416" s="238"/>
      <c r="M416" s="239"/>
      <c r="N416" s="239"/>
      <c r="O416" s="239"/>
      <c r="P416" s="239"/>
      <c r="Q416" s="239"/>
      <c r="R416" s="239"/>
      <c r="S416" s="239"/>
      <c r="T416" s="239"/>
      <c r="U416" s="239"/>
      <c r="V416" s="239"/>
      <c r="W416" s="239"/>
      <c r="X416" s="239"/>
      <c r="Y416" s="271" t="s">
        <v>1901</v>
      </c>
    </row>
    <row r="417" spans="2:25" ht="30">
      <c r="B417" s="258" t="s">
        <v>1191</v>
      </c>
      <c r="C417" s="135" t="s">
        <v>1446</v>
      </c>
      <c r="D417" s="136">
        <v>0.02</v>
      </c>
      <c r="E417" s="224">
        <f t="shared" si="18"/>
        <v>0</v>
      </c>
      <c r="F417" s="134">
        <v>43101</v>
      </c>
      <c r="G417" s="134" t="s">
        <v>1146</v>
      </c>
      <c r="H417" s="248"/>
      <c r="I417" s="249" t="s">
        <v>1477</v>
      </c>
      <c r="J417" s="249" t="s">
        <v>1491</v>
      </c>
      <c r="K417" s="250"/>
      <c r="L417" s="243"/>
      <c r="M417" s="230"/>
      <c r="N417" s="230"/>
      <c r="O417" s="230"/>
      <c r="P417" s="230"/>
      <c r="Q417" s="230"/>
      <c r="R417" s="230"/>
      <c r="S417" s="225"/>
      <c r="T417" s="225"/>
      <c r="U417" s="225"/>
      <c r="V417" s="225"/>
      <c r="W417" s="225"/>
      <c r="X417" s="225"/>
      <c r="Y417" s="276"/>
    </row>
    <row r="418" spans="2:25" ht="30">
      <c r="B418" s="258" t="s">
        <v>1192</v>
      </c>
      <c r="C418" s="135" t="s">
        <v>1538</v>
      </c>
      <c r="D418" s="136">
        <v>0.01</v>
      </c>
      <c r="E418" s="224">
        <f t="shared" si="18"/>
        <v>0</v>
      </c>
      <c r="F418" s="248">
        <v>43221</v>
      </c>
      <c r="G418" s="248">
        <v>43343</v>
      </c>
      <c r="H418" s="248"/>
      <c r="I418" s="250" t="s">
        <v>1539</v>
      </c>
      <c r="J418" s="249" t="s">
        <v>1491</v>
      </c>
      <c r="K418" s="250"/>
      <c r="L418" s="243"/>
      <c r="M418" s="225"/>
      <c r="N418" s="225"/>
      <c r="O418" s="225"/>
      <c r="P418" s="225"/>
      <c r="Q418" s="230"/>
      <c r="R418" s="230"/>
      <c r="S418" s="230"/>
      <c r="T418" s="230"/>
      <c r="U418" s="230"/>
      <c r="V418" s="225"/>
      <c r="W418" s="225"/>
      <c r="X418" s="225"/>
      <c r="Y418" s="276"/>
    </row>
    <row r="419" spans="2:25" ht="30.75" thickBot="1">
      <c r="B419" s="258" t="s">
        <v>1193</v>
      </c>
      <c r="C419" s="135" t="s">
        <v>1449</v>
      </c>
      <c r="D419" s="136">
        <v>0.02</v>
      </c>
      <c r="E419" s="224">
        <f t="shared" si="18"/>
        <v>0</v>
      </c>
      <c r="F419" s="248">
        <v>43344</v>
      </c>
      <c r="G419" s="248">
        <v>43465</v>
      </c>
      <c r="H419" s="248"/>
      <c r="I419" s="250" t="s">
        <v>1155</v>
      </c>
      <c r="J419" s="249" t="s">
        <v>1491</v>
      </c>
      <c r="K419" s="250"/>
      <c r="L419" s="243"/>
      <c r="M419" s="225"/>
      <c r="N419" s="225"/>
      <c r="O419" s="225"/>
      <c r="P419" s="225"/>
      <c r="Q419" s="225"/>
      <c r="R419" s="225"/>
      <c r="S419" s="225"/>
      <c r="T419" s="225"/>
      <c r="U419" s="225"/>
      <c r="V419" s="230"/>
      <c r="W419" s="230"/>
      <c r="X419" s="230"/>
      <c r="Y419" s="276"/>
    </row>
    <row r="420" spans="2:25" s="9" customFormat="1" ht="15.75" thickBot="1">
      <c r="B420" s="265" t="s">
        <v>34</v>
      </c>
      <c r="C420" s="151" t="s">
        <v>1501</v>
      </c>
      <c r="D420" s="152">
        <f>D421+D430++D433+D436+D438+D441+D447+D450+D453+D455+D457+D459+D462+D465+D467+D469+D477+D481+D489+D492+D500</f>
        <v>1.0000000000000004</v>
      </c>
      <c r="E420" s="152">
        <f>E421+E430++E433+E436+E438+E441+E447+E450+E453+E455+E457+E459+E462+E465+E467+E469+E477+E481+E489+E492+E500</f>
        <v>0</v>
      </c>
      <c r="F420" s="153"/>
      <c r="G420" s="152"/>
      <c r="H420" s="153"/>
      <c r="I420" s="153"/>
      <c r="J420" s="153"/>
      <c r="K420" s="153"/>
      <c r="L420" s="153"/>
      <c r="M420" s="154"/>
      <c r="N420" s="154"/>
      <c r="O420" s="154"/>
      <c r="P420" s="154"/>
      <c r="Q420" s="154"/>
      <c r="R420" s="154"/>
      <c r="S420" s="154"/>
      <c r="T420" s="154"/>
      <c r="U420" s="154"/>
      <c r="V420" s="154"/>
      <c r="W420" s="154"/>
      <c r="X420" s="154"/>
      <c r="Y420" s="285"/>
    </row>
    <row r="421" spans="2:25" ht="30">
      <c r="B421" s="266" t="s">
        <v>22</v>
      </c>
      <c r="C421" s="233" t="s">
        <v>1644</v>
      </c>
      <c r="D421" s="234">
        <f>SUM(D422:D429)</f>
        <v>0.27</v>
      </c>
      <c r="E421" s="234">
        <f>SUM(E422:E429)</f>
        <v>0</v>
      </c>
      <c r="F421" s="240"/>
      <c r="G421" s="236"/>
      <c r="H421" s="236"/>
      <c r="I421" s="236" t="s">
        <v>1705</v>
      </c>
      <c r="J421" s="237"/>
      <c r="K421" s="237"/>
      <c r="L421" s="238"/>
      <c r="M421" s="239"/>
      <c r="N421" s="239"/>
      <c r="O421" s="239"/>
      <c r="P421" s="239"/>
      <c r="Q421" s="239"/>
      <c r="R421" s="239"/>
      <c r="S421" s="239"/>
      <c r="T421" s="239"/>
      <c r="U421" s="239"/>
      <c r="V421" s="239"/>
      <c r="W421" s="239"/>
      <c r="X421" s="239"/>
      <c r="Y421" s="286"/>
    </row>
    <row r="422" spans="2:25" ht="120">
      <c r="B422" s="258" t="s">
        <v>4</v>
      </c>
      <c r="C422" s="228" t="s">
        <v>1909</v>
      </c>
      <c r="D422" s="224">
        <v>0.04</v>
      </c>
      <c r="E422" s="224">
        <f t="shared" ref="E422:E429" si="19">(SUM(M422:X422)*D422)</f>
        <v>0</v>
      </c>
      <c r="F422" s="62">
        <v>43047</v>
      </c>
      <c r="G422" s="226">
        <v>43372</v>
      </c>
      <c r="H422" s="226"/>
      <c r="I422" s="227" t="s">
        <v>1714</v>
      </c>
      <c r="J422" s="227" t="s">
        <v>1579</v>
      </c>
      <c r="K422" s="242"/>
      <c r="L422" s="243"/>
      <c r="M422" s="230"/>
      <c r="N422" s="230"/>
      <c r="O422" s="230"/>
      <c r="P422" s="230"/>
      <c r="Q422" s="230"/>
      <c r="R422" s="230"/>
      <c r="S422" s="230"/>
      <c r="T422" s="230"/>
      <c r="U422" s="230"/>
      <c r="V422" s="225"/>
      <c r="W422" s="225"/>
      <c r="X422" s="225"/>
      <c r="Y422" s="287"/>
    </row>
    <row r="423" spans="2:25" ht="105">
      <c r="B423" s="258" t="s">
        <v>5</v>
      </c>
      <c r="C423" s="228" t="s">
        <v>1910</v>
      </c>
      <c r="D423" s="224">
        <v>0.04</v>
      </c>
      <c r="E423" s="224">
        <f t="shared" si="19"/>
        <v>0</v>
      </c>
      <c r="F423" s="62">
        <v>43047</v>
      </c>
      <c r="G423" s="226">
        <v>43372</v>
      </c>
      <c r="H423" s="226"/>
      <c r="I423" s="227" t="s">
        <v>1714</v>
      </c>
      <c r="J423" s="227" t="s">
        <v>1580</v>
      </c>
      <c r="K423" s="242"/>
      <c r="L423" s="225"/>
      <c r="M423" s="230"/>
      <c r="N423" s="230"/>
      <c r="O423" s="230"/>
      <c r="P423" s="230"/>
      <c r="Q423" s="230"/>
      <c r="R423" s="230"/>
      <c r="S423" s="230"/>
      <c r="T423" s="230"/>
      <c r="U423" s="230"/>
      <c r="V423" s="225"/>
      <c r="W423" s="225"/>
      <c r="X423" s="225"/>
      <c r="Y423" s="287" t="s">
        <v>1742</v>
      </c>
    </row>
    <row r="424" spans="2:25" ht="75">
      <c r="B424" s="258" t="s">
        <v>6</v>
      </c>
      <c r="C424" s="228" t="s">
        <v>1911</v>
      </c>
      <c r="D424" s="224">
        <v>0.04</v>
      </c>
      <c r="E424" s="224">
        <f>(SUM(M424:X424)*D424)</f>
        <v>0</v>
      </c>
      <c r="F424" s="62">
        <v>43213</v>
      </c>
      <c r="G424" s="226">
        <v>43434</v>
      </c>
      <c r="H424" s="226"/>
      <c r="I424" s="227" t="s">
        <v>1714</v>
      </c>
      <c r="J424" s="227" t="s">
        <v>1581</v>
      </c>
      <c r="K424" s="242"/>
      <c r="L424" s="106"/>
      <c r="M424" s="230"/>
      <c r="N424" s="230"/>
      <c r="O424" s="230"/>
      <c r="P424" s="230"/>
      <c r="Q424" s="230"/>
      <c r="R424" s="230"/>
      <c r="S424" s="230"/>
      <c r="T424" s="225"/>
      <c r="U424" s="225"/>
      <c r="V424" s="225"/>
      <c r="W424" s="225"/>
      <c r="X424" s="225"/>
      <c r="Y424" s="287" t="s">
        <v>1743</v>
      </c>
    </row>
    <row r="425" spans="2:25" ht="30">
      <c r="B425" s="258" t="s">
        <v>7</v>
      </c>
      <c r="C425" s="228" t="s">
        <v>1912</v>
      </c>
      <c r="D425" s="224">
        <v>0.03</v>
      </c>
      <c r="E425" s="224">
        <f t="shared" si="19"/>
        <v>0</v>
      </c>
      <c r="F425" s="62">
        <v>43238</v>
      </c>
      <c r="G425" s="226">
        <v>43465</v>
      </c>
      <c r="H425" s="226"/>
      <c r="I425" s="227" t="s">
        <v>1714</v>
      </c>
      <c r="J425" s="227" t="s">
        <v>1582</v>
      </c>
      <c r="K425" s="242"/>
      <c r="L425" s="106"/>
      <c r="M425" s="225"/>
      <c r="N425" s="225"/>
      <c r="O425" s="225"/>
      <c r="P425" s="225"/>
      <c r="Q425" s="230"/>
      <c r="R425" s="230"/>
      <c r="S425" s="230"/>
      <c r="T425" s="230"/>
      <c r="U425" s="230"/>
      <c r="V425" s="230"/>
      <c r="W425" s="230"/>
      <c r="X425" s="230"/>
      <c r="Y425" s="288"/>
    </row>
    <row r="426" spans="2:25" ht="30">
      <c r="B426" s="258" t="s">
        <v>8</v>
      </c>
      <c r="C426" s="228" t="s">
        <v>1913</v>
      </c>
      <c r="D426" s="224">
        <v>0.03</v>
      </c>
      <c r="E426" s="224">
        <f t="shared" si="19"/>
        <v>0</v>
      </c>
      <c r="F426" s="62">
        <v>43047</v>
      </c>
      <c r="G426" s="226">
        <v>43372</v>
      </c>
      <c r="H426" s="226"/>
      <c r="I426" s="227" t="s">
        <v>1714</v>
      </c>
      <c r="J426" s="227" t="s">
        <v>1583</v>
      </c>
      <c r="K426" s="242"/>
      <c r="L426" s="106"/>
      <c r="M426" s="230"/>
      <c r="N426" s="230"/>
      <c r="O426" s="230"/>
      <c r="P426" s="230"/>
      <c r="Q426" s="230"/>
      <c r="R426" s="230"/>
      <c r="S426" s="230"/>
      <c r="T426" s="225"/>
      <c r="U426" s="225"/>
      <c r="V426" s="225"/>
      <c r="W426" s="225"/>
      <c r="X426" s="225"/>
      <c r="Y426" s="288"/>
    </row>
    <row r="427" spans="2:25" ht="30">
      <c r="B427" s="258" t="s">
        <v>1206</v>
      </c>
      <c r="C427" s="228" t="s">
        <v>1914</v>
      </c>
      <c r="D427" s="224">
        <v>0.03</v>
      </c>
      <c r="E427" s="224">
        <f t="shared" si="19"/>
        <v>0</v>
      </c>
      <c r="F427" s="62">
        <v>43047</v>
      </c>
      <c r="G427" s="226">
        <v>43372</v>
      </c>
      <c r="H427" s="226"/>
      <c r="I427" s="227" t="s">
        <v>1714</v>
      </c>
      <c r="J427" s="227" t="s">
        <v>1159</v>
      </c>
      <c r="K427" s="242"/>
      <c r="L427" s="106"/>
      <c r="M427" s="230"/>
      <c r="N427" s="230"/>
      <c r="O427" s="230"/>
      <c r="P427" s="230"/>
      <c r="Q427" s="230"/>
      <c r="R427" s="230"/>
      <c r="S427" s="230"/>
      <c r="T427" s="230"/>
      <c r="U427" s="230"/>
      <c r="V427" s="225"/>
      <c r="W427" s="225"/>
      <c r="X427" s="225"/>
      <c r="Y427" s="288"/>
    </row>
    <row r="428" spans="2:25" ht="45">
      <c r="B428" s="258" t="s">
        <v>1210</v>
      </c>
      <c r="C428" s="228" t="s">
        <v>1915</v>
      </c>
      <c r="D428" s="224">
        <v>0.03</v>
      </c>
      <c r="E428" s="224">
        <f t="shared" si="19"/>
        <v>0</v>
      </c>
      <c r="F428" s="62">
        <v>43238</v>
      </c>
      <c r="G428" s="226">
        <v>43465</v>
      </c>
      <c r="H428" s="226"/>
      <c r="I428" s="227" t="s">
        <v>1714</v>
      </c>
      <c r="J428" s="227" t="s">
        <v>1582</v>
      </c>
      <c r="K428" s="242"/>
      <c r="L428" s="106"/>
      <c r="M428" s="225"/>
      <c r="N428" s="225"/>
      <c r="O428" s="225"/>
      <c r="P428" s="225"/>
      <c r="Q428" s="230"/>
      <c r="R428" s="230"/>
      <c r="S428" s="230"/>
      <c r="T428" s="230"/>
      <c r="U428" s="230"/>
      <c r="V428" s="230"/>
      <c r="W428" s="230"/>
      <c r="X428" s="230"/>
      <c r="Y428" s="288"/>
    </row>
    <row r="429" spans="2:25" ht="30">
      <c r="B429" s="258" t="s">
        <v>1448</v>
      </c>
      <c r="C429" s="228" t="s">
        <v>1916</v>
      </c>
      <c r="D429" s="224">
        <v>0.03</v>
      </c>
      <c r="E429" s="224">
        <f t="shared" si="19"/>
        <v>0</v>
      </c>
      <c r="F429" s="62">
        <v>43047</v>
      </c>
      <c r="G429" s="226">
        <v>43372</v>
      </c>
      <c r="H429" s="226"/>
      <c r="I429" s="227" t="s">
        <v>1714</v>
      </c>
      <c r="J429" s="227" t="s">
        <v>1159</v>
      </c>
      <c r="K429" s="242"/>
      <c r="L429" s="106"/>
      <c r="M429" s="230"/>
      <c r="N429" s="230"/>
      <c r="O429" s="230"/>
      <c r="P429" s="230"/>
      <c r="Q429" s="230"/>
      <c r="R429" s="230"/>
      <c r="S429" s="230"/>
      <c r="T429" s="230"/>
      <c r="U429" s="230"/>
      <c r="V429" s="225"/>
      <c r="W429" s="225"/>
      <c r="X429" s="225"/>
      <c r="Y429" s="288"/>
    </row>
    <row r="430" spans="2:25" ht="30">
      <c r="B430" s="267" t="s">
        <v>25</v>
      </c>
      <c r="C430" s="233" t="s">
        <v>1645</v>
      </c>
      <c r="D430" s="234">
        <f>SUM(D431:D432)</f>
        <v>0.05</v>
      </c>
      <c r="E430" s="234">
        <f>SUM(E431:E432)</f>
        <v>0</v>
      </c>
      <c r="F430" s="240"/>
      <c r="G430" s="236"/>
      <c r="H430" s="236"/>
      <c r="I430" s="237" t="s">
        <v>1646</v>
      </c>
      <c r="J430" s="241"/>
      <c r="K430" s="237"/>
      <c r="L430" s="238"/>
      <c r="M430" s="239"/>
      <c r="N430" s="239"/>
      <c r="O430" s="239"/>
      <c r="P430" s="239"/>
      <c r="Q430" s="239"/>
      <c r="R430" s="239"/>
      <c r="S430" s="239"/>
      <c r="T430" s="239"/>
      <c r="U430" s="239"/>
      <c r="V430" s="239"/>
      <c r="W430" s="239"/>
      <c r="X430" s="239"/>
      <c r="Y430" s="289"/>
    </row>
    <row r="431" spans="2:25" ht="60">
      <c r="B431" s="258" t="s">
        <v>9</v>
      </c>
      <c r="C431" s="228" t="s">
        <v>1917</v>
      </c>
      <c r="D431" s="224">
        <v>0.03</v>
      </c>
      <c r="E431" s="224">
        <f>(SUM(M431:X431)*D431)</f>
        <v>0</v>
      </c>
      <c r="F431" s="223">
        <v>43108</v>
      </c>
      <c r="G431" s="226">
        <v>43371</v>
      </c>
      <c r="H431" s="226"/>
      <c r="I431" s="227" t="s">
        <v>1714</v>
      </c>
      <c r="J431" s="227" t="s">
        <v>1584</v>
      </c>
      <c r="K431" s="242"/>
      <c r="L431" s="243"/>
      <c r="M431" s="230"/>
      <c r="N431" s="230"/>
      <c r="O431" s="230"/>
      <c r="P431" s="230"/>
      <c r="Q431" s="230"/>
      <c r="R431" s="230"/>
      <c r="S431" s="230"/>
      <c r="T431" s="230"/>
      <c r="U431" s="230"/>
      <c r="V431" s="225"/>
      <c r="W431" s="225"/>
      <c r="X431" s="225"/>
      <c r="Y431" s="287"/>
    </row>
    <row r="432" spans="2:25" ht="45">
      <c r="B432" s="258" t="s">
        <v>10</v>
      </c>
      <c r="C432" s="228" t="s">
        <v>1918</v>
      </c>
      <c r="D432" s="224">
        <v>0.02</v>
      </c>
      <c r="E432" s="224">
        <f t="shared" ref="E432" si="20">(SUM(M432:X432)*D432)</f>
        <v>0</v>
      </c>
      <c r="F432" s="226">
        <v>43122</v>
      </c>
      <c r="G432" s="226">
        <v>43371</v>
      </c>
      <c r="H432" s="226"/>
      <c r="I432" s="227" t="s">
        <v>1714</v>
      </c>
      <c r="J432" s="227" t="s">
        <v>1585</v>
      </c>
      <c r="K432" s="242"/>
      <c r="L432" s="243"/>
      <c r="M432" s="230"/>
      <c r="N432" s="230"/>
      <c r="O432" s="230"/>
      <c r="P432" s="230"/>
      <c r="Q432" s="230"/>
      <c r="R432" s="230"/>
      <c r="S432" s="230"/>
      <c r="T432" s="230"/>
      <c r="U432" s="230"/>
      <c r="V432" s="225"/>
      <c r="W432" s="225"/>
      <c r="X432" s="225"/>
      <c r="Y432" s="287"/>
    </row>
    <row r="433" spans="2:25">
      <c r="B433" s="267" t="s">
        <v>24</v>
      </c>
      <c r="C433" s="233" t="s">
        <v>1647</v>
      </c>
      <c r="D433" s="234">
        <f>SUM(D434:D435)</f>
        <v>0.06</v>
      </c>
      <c r="E433" s="234">
        <f>SUM(E434:E435)</f>
        <v>0</v>
      </c>
      <c r="F433" s="240"/>
      <c r="G433" s="236"/>
      <c r="H433" s="236"/>
      <c r="I433" s="237" t="s">
        <v>1646</v>
      </c>
      <c r="J433" s="241"/>
      <c r="K433" s="237"/>
      <c r="L433" s="238"/>
      <c r="M433" s="239"/>
      <c r="N433" s="239"/>
      <c r="O433" s="239"/>
      <c r="P433" s="239"/>
      <c r="Q433" s="239"/>
      <c r="R433" s="239"/>
      <c r="S433" s="239"/>
      <c r="T433" s="239"/>
      <c r="U433" s="239"/>
      <c r="V433" s="239"/>
      <c r="W433" s="239"/>
      <c r="X433" s="239"/>
      <c r="Y433" s="289"/>
    </row>
    <row r="434" spans="2:25" ht="60">
      <c r="B434" s="258" t="s">
        <v>16</v>
      </c>
      <c r="C434" s="168" t="s">
        <v>1919</v>
      </c>
      <c r="D434" s="224">
        <v>0.03</v>
      </c>
      <c r="E434" s="224">
        <f>(SUM(M434:X434)*D434)</f>
        <v>0</v>
      </c>
      <c r="F434" s="223">
        <v>43132</v>
      </c>
      <c r="G434" s="226">
        <v>43371</v>
      </c>
      <c r="H434" s="226"/>
      <c r="I434" s="227" t="s">
        <v>1714</v>
      </c>
      <c r="J434" s="227" t="s">
        <v>1711</v>
      </c>
      <c r="K434" s="242"/>
      <c r="L434" s="243"/>
      <c r="M434" s="225"/>
      <c r="N434" s="230"/>
      <c r="O434" s="230"/>
      <c r="P434" s="230"/>
      <c r="Q434" s="230"/>
      <c r="R434" s="230"/>
      <c r="S434" s="230"/>
      <c r="T434" s="230"/>
      <c r="U434" s="230"/>
      <c r="V434" s="225"/>
      <c r="W434" s="225"/>
      <c r="X434" s="225"/>
      <c r="Y434" s="287"/>
    </row>
    <row r="435" spans="2:25" ht="75">
      <c r="B435" s="258" t="s">
        <v>17</v>
      </c>
      <c r="C435" s="228" t="s">
        <v>1920</v>
      </c>
      <c r="D435" s="224">
        <v>0.03</v>
      </c>
      <c r="E435" s="224">
        <f>(SUM(M435:X435)*D435)</f>
        <v>0</v>
      </c>
      <c r="F435" s="223">
        <v>43132</v>
      </c>
      <c r="G435" s="226">
        <v>43371</v>
      </c>
      <c r="H435" s="226"/>
      <c r="I435" s="227" t="s">
        <v>1714</v>
      </c>
      <c r="J435" s="227" t="s">
        <v>1586</v>
      </c>
      <c r="K435" s="242"/>
      <c r="L435" s="243"/>
      <c r="M435" s="225"/>
      <c r="N435" s="230"/>
      <c r="O435" s="230"/>
      <c r="P435" s="230"/>
      <c r="Q435" s="230"/>
      <c r="R435" s="230"/>
      <c r="S435" s="230"/>
      <c r="T435" s="230"/>
      <c r="U435" s="230"/>
      <c r="V435" s="225"/>
      <c r="W435" s="225"/>
      <c r="X435" s="225"/>
      <c r="Y435" s="287"/>
    </row>
    <row r="436" spans="2:25">
      <c r="B436" s="267" t="s">
        <v>23</v>
      </c>
      <c r="C436" s="233" t="s">
        <v>1648</v>
      </c>
      <c r="D436" s="234">
        <f>SUM(D437)</f>
        <v>0.03</v>
      </c>
      <c r="E436" s="234">
        <f>SUM(E437)</f>
        <v>0</v>
      </c>
      <c r="F436" s="240"/>
      <c r="G436" s="236"/>
      <c r="H436" s="236"/>
      <c r="I436" s="237" t="s">
        <v>1613</v>
      </c>
      <c r="J436" s="241"/>
      <c r="K436" s="237"/>
      <c r="L436" s="238"/>
      <c r="M436" s="239"/>
      <c r="N436" s="239"/>
      <c r="O436" s="239"/>
      <c r="P436" s="239"/>
      <c r="Q436" s="239"/>
      <c r="R436" s="239"/>
      <c r="S436" s="239"/>
      <c r="T436" s="239"/>
      <c r="U436" s="239"/>
      <c r="V436" s="239"/>
      <c r="W436" s="239"/>
      <c r="X436" s="239"/>
      <c r="Y436" s="289"/>
    </row>
    <row r="437" spans="2:25" ht="75">
      <c r="B437" s="258" t="s">
        <v>18</v>
      </c>
      <c r="C437" s="228" t="s">
        <v>1715</v>
      </c>
      <c r="D437" s="224">
        <v>0.03</v>
      </c>
      <c r="E437" s="224">
        <f>(SUM(M437:X437)*D437)</f>
        <v>0</v>
      </c>
      <c r="F437" s="223">
        <v>43132</v>
      </c>
      <c r="G437" s="226">
        <v>43371</v>
      </c>
      <c r="H437" s="226"/>
      <c r="I437" s="227" t="s">
        <v>1714</v>
      </c>
      <c r="J437" s="227" t="s">
        <v>1586</v>
      </c>
      <c r="K437" s="242"/>
      <c r="L437" s="243"/>
      <c r="M437" s="225"/>
      <c r="N437" s="230"/>
      <c r="O437" s="230"/>
      <c r="P437" s="230"/>
      <c r="Q437" s="230"/>
      <c r="R437" s="230"/>
      <c r="S437" s="230"/>
      <c r="T437" s="230"/>
      <c r="U437" s="230"/>
      <c r="V437" s="225"/>
      <c r="W437" s="225"/>
      <c r="X437" s="225"/>
      <c r="Y437" s="287"/>
    </row>
    <row r="438" spans="2:25" ht="30">
      <c r="B438" s="267" t="s">
        <v>1072</v>
      </c>
      <c r="C438" s="233" t="s">
        <v>1649</v>
      </c>
      <c r="D438" s="234">
        <f>SUM(D439:D440)</f>
        <v>0.05</v>
      </c>
      <c r="E438" s="234">
        <f>SUM(E439:E440)</f>
        <v>0</v>
      </c>
      <c r="F438" s="240"/>
      <c r="G438" s="236"/>
      <c r="H438" s="236"/>
      <c r="I438" s="237" t="s">
        <v>1646</v>
      </c>
      <c r="J438" s="241"/>
      <c r="K438" s="237"/>
      <c r="L438" s="238"/>
      <c r="M438" s="239"/>
      <c r="N438" s="239"/>
      <c r="O438" s="239"/>
      <c r="P438" s="239"/>
      <c r="Q438" s="239"/>
      <c r="R438" s="239"/>
      <c r="S438" s="239"/>
      <c r="T438" s="239"/>
      <c r="U438" s="239"/>
      <c r="V438" s="239"/>
      <c r="W438" s="239"/>
      <c r="X438" s="239"/>
      <c r="Y438" s="289"/>
    </row>
    <row r="439" spans="2:25" ht="75">
      <c r="B439" s="258" t="s">
        <v>1074</v>
      </c>
      <c r="C439" s="228" t="s">
        <v>1921</v>
      </c>
      <c r="D439" s="224">
        <v>0.03</v>
      </c>
      <c r="E439" s="224">
        <f>(SUM(M439:X439)*D439)</f>
        <v>0</v>
      </c>
      <c r="F439" s="62">
        <v>43047</v>
      </c>
      <c r="G439" s="226">
        <v>43372</v>
      </c>
      <c r="H439" s="226"/>
      <c r="I439" s="227" t="s">
        <v>1714</v>
      </c>
      <c r="J439" s="227" t="s">
        <v>1587</v>
      </c>
      <c r="K439" s="242"/>
      <c r="L439" s="243"/>
      <c r="M439" s="230"/>
      <c r="N439" s="230"/>
      <c r="O439" s="230"/>
      <c r="P439" s="230"/>
      <c r="Q439" s="230"/>
      <c r="R439" s="230"/>
      <c r="S439" s="230"/>
      <c r="T439" s="230"/>
      <c r="U439" s="230"/>
      <c r="V439" s="225"/>
      <c r="W439" s="225"/>
      <c r="X439" s="225"/>
      <c r="Y439" s="287"/>
    </row>
    <row r="440" spans="2:25" ht="60">
      <c r="B440" s="258" t="s">
        <v>1075</v>
      </c>
      <c r="C440" s="228" t="s">
        <v>1922</v>
      </c>
      <c r="D440" s="224">
        <v>0.02</v>
      </c>
      <c r="E440" s="224">
        <f>(SUM(M440:X440)*D440)</f>
        <v>0</v>
      </c>
      <c r="F440" s="62">
        <v>43047</v>
      </c>
      <c r="G440" s="226">
        <v>43372</v>
      </c>
      <c r="H440" s="226"/>
      <c r="I440" s="227" t="s">
        <v>1714</v>
      </c>
      <c r="J440" s="227" t="s">
        <v>1588</v>
      </c>
      <c r="K440" s="242"/>
      <c r="L440" s="225"/>
      <c r="M440" s="230"/>
      <c r="N440" s="230"/>
      <c r="O440" s="230"/>
      <c r="P440" s="230"/>
      <c r="Q440" s="230"/>
      <c r="R440" s="230"/>
      <c r="S440" s="230"/>
      <c r="T440" s="230"/>
      <c r="U440" s="230"/>
      <c r="V440" s="225"/>
      <c r="W440" s="225"/>
      <c r="X440" s="225"/>
      <c r="Y440" s="287"/>
    </row>
    <row r="441" spans="2:25">
      <c r="B441" s="267" t="s">
        <v>1077</v>
      </c>
      <c r="C441" s="233" t="s">
        <v>1651</v>
      </c>
      <c r="D441" s="234">
        <f>SUM(D442:D446)</f>
        <v>0.1</v>
      </c>
      <c r="E441" s="234">
        <f>SUM(E442:E446)</f>
        <v>0</v>
      </c>
      <c r="F441" s="240"/>
      <c r="G441" s="236"/>
      <c r="H441" s="236"/>
      <c r="I441" s="237" t="s">
        <v>1704</v>
      </c>
      <c r="J441" s="241"/>
      <c r="K441" s="237"/>
      <c r="L441" s="238"/>
      <c r="M441" s="239"/>
      <c r="N441" s="239"/>
      <c r="O441" s="239"/>
      <c r="P441" s="239"/>
      <c r="Q441" s="239"/>
      <c r="R441" s="239"/>
      <c r="S441" s="239"/>
      <c r="T441" s="239"/>
      <c r="U441" s="239"/>
      <c r="V441" s="239"/>
      <c r="W441" s="239"/>
      <c r="X441" s="239"/>
      <c r="Y441" s="289"/>
    </row>
    <row r="442" spans="2:25" ht="45">
      <c r="B442" s="258" t="s">
        <v>1078</v>
      </c>
      <c r="C442" s="228" t="s">
        <v>1923</v>
      </c>
      <c r="D442" s="224">
        <v>0.02</v>
      </c>
      <c r="E442" s="224">
        <f>(SUM(M442:X442)*D442)</f>
        <v>0</v>
      </c>
      <c r="F442" s="223">
        <v>43132</v>
      </c>
      <c r="G442" s="226">
        <v>43371</v>
      </c>
      <c r="H442" s="226"/>
      <c r="I442" s="227" t="s">
        <v>1714</v>
      </c>
      <c r="J442" s="227" t="s">
        <v>1589</v>
      </c>
      <c r="K442" s="242"/>
      <c r="L442" s="243"/>
      <c r="M442" s="225"/>
      <c r="N442" s="230"/>
      <c r="O442" s="230"/>
      <c r="P442" s="230"/>
      <c r="Q442" s="230"/>
      <c r="R442" s="230"/>
      <c r="S442" s="230"/>
      <c r="T442" s="230"/>
      <c r="U442" s="230"/>
      <c r="V442" s="225"/>
      <c r="W442" s="225"/>
      <c r="X442" s="225"/>
      <c r="Y442" s="287"/>
    </row>
    <row r="443" spans="2:25" ht="45">
      <c r="B443" s="258" t="s">
        <v>1081</v>
      </c>
      <c r="C443" s="228" t="s">
        <v>1924</v>
      </c>
      <c r="D443" s="224">
        <v>0.02</v>
      </c>
      <c r="E443" s="224">
        <f t="shared" ref="E443:E446" si="21">(SUM(M443:X443)*D443)</f>
        <v>0</v>
      </c>
      <c r="F443" s="62">
        <v>43047</v>
      </c>
      <c r="G443" s="226">
        <v>43372</v>
      </c>
      <c r="H443" s="226"/>
      <c r="I443" s="227" t="s">
        <v>1714</v>
      </c>
      <c r="J443" s="227" t="s">
        <v>1159</v>
      </c>
      <c r="K443" s="242"/>
      <c r="L443" s="243"/>
      <c r="M443" s="230"/>
      <c r="N443" s="230"/>
      <c r="O443" s="230"/>
      <c r="P443" s="230"/>
      <c r="Q443" s="230"/>
      <c r="R443" s="230"/>
      <c r="S443" s="230"/>
      <c r="T443" s="230"/>
      <c r="U443" s="230"/>
      <c r="V443" s="225"/>
      <c r="W443" s="225"/>
      <c r="X443" s="225"/>
      <c r="Y443" s="287"/>
    </row>
    <row r="444" spans="2:25" ht="45">
      <c r="B444" s="258" t="s">
        <v>1084</v>
      </c>
      <c r="C444" s="228" t="s">
        <v>1925</v>
      </c>
      <c r="D444" s="224">
        <v>0.02</v>
      </c>
      <c r="E444" s="224">
        <f t="shared" si="21"/>
        <v>0</v>
      </c>
      <c r="F444" s="62">
        <v>43047</v>
      </c>
      <c r="G444" s="226">
        <v>43372</v>
      </c>
      <c r="H444" s="226"/>
      <c r="I444" s="227" t="s">
        <v>1714</v>
      </c>
      <c r="J444" s="227" t="s">
        <v>1159</v>
      </c>
      <c r="K444" s="242"/>
      <c r="L444" s="243"/>
      <c r="M444" s="230"/>
      <c r="N444" s="230"/>
      <c r="O444" s="230"/>
      <c r="P444" s="230"/>
      <c r="Q444" s="230"/>
      <c r="R444" s="230"/>
      <c r="S444" s="230"/>
      <c r="T444" s="230"/>
      <c r="U444" s="230"/>
      <c r="V444" s="225"/>
      <c r="W444" s="225"/>
      <c r="X444" s="225"/>
      <c r="Y444" s="287"/>
    </row>
    <row r="445" spans="2:25" ht="45">
      <c r="B445" s="258" t="s">
        <v>1087</v>
      </c>
      <c r="C445" s="228" t="s">
        <v>1926</v>
      </c>
      <c r="D445" s="224">
        <v>0.02</v>
      </c>
      <c r="E445" s="224">
        <f t="shared" si="21"/>
        <v>0</v>
      </c>
      <c r="F445" s="62">
        <v>43047</v>
      </c>
      <c r="G445" s="226">
        <v>43372</v>
      </c>
      <c r="H445" s="226"/>
      <c r="I445" s="227" t="s">
        <v>1714</v>
      </c>
      <c r="J445" s="227" t="s">
        <v>1159</v>
      </c>
      <c r="K445" s="242"/>
      <c r="L445" s="106"/>
      <c r="M445" s="230"/>
      <c r="N445" s="230"/>
      <c r="O445" s="230"/>
      <c r="P445" s="230"/>
      <c r="Q445" s="230"/>
      <c r="R445" s="230"/>
      <c r="S445" s="230"/>
      <c r="T445" s="230"/>
      <c r="U445" s="230"/>
      <c r="V445" s="225"/>
      <c r="W445" s="225"/>
      <c r="X445" s="225"/>
      <c r="Y445" s="287"/>
    </row>
    <row r="446" spans="2:25" ht="30.75" thickBot="1">
      <c r="B446" s="258" t="s">
        <v>1088</v>
      </c>
      <c r="C446" s="229" t="s">
        <v>1927</v>
      </c>
      <c r="D446" s="224">
        <v>0.02</v>
      </c>
      <c r="E446" s="224">
        <f t="shared" si="21"/>
        <v>0</v>
      </c>
      <c r="F446" s="62">
        <v>43047</v>
      </c>
      <c r="G446" s="226">
        <v>43372</v>
      </c>
      <c r="H446" s="226"/>
      <c r="I446" s="227" t="s">
        <v>1714</v>
      </c>
      <c r="J446" s="227" t="s">
        <v>1159</v>
      </c>
      <c r="K446" s="242"/>
      <c r="L446" s="243"/>
      <c r="M446" s="230"/>
      <c r="N446" s="230"/>
      <c r="O446" s="230"/>
      <c r="P446" s="230"/>
      <c r="Q446" s="230"/>
      <c r="R446" s="230"/>
      <c r="S446" s="230"/>
      <c r="T446" s="230"/>
      <c r="U446" s="230"/>
      <c r="V446" s="225"/>
      <c r="W446" s="225"/>
      <c r="X446" s="225"/>
      <c r="Y446" s="290"/>
    </row>
    <row r="447" spans="2:25">
      <c r="B447" s="267" t="s">
        <v>1171</v>
      </c>
      <c r="C447" s="233" t="s">
        <v>1652</v>
      </c>
      <c r="D447" s="234">
        <f>SUM(D448:D449)</f>
        <v>0.04</v>
      </c>
      <c r="E447" s="234">
        <f>SUM(E448:E449)</f>
        <v>0</v>
      </c>
      <c r="F447" s="240"/>
      <c r="G447" s="236"/>
      <c r="H447" s="236"/>
      <c r="I447" s="237" t="s">
        <v>1650</v>
      </c>
      <c r="J447" s="241"/>
      <c r="K447" s="237"/>
      <c r="L447" s="238"/>
      <c r="M447" s="239"/>
      <c r="N447" s="239"/>
      <c r="O447" s="239"/>
      <c r="P447" s="239"/>
      <c r="Q447" s="239"/>
      <c r="R447" s="239"/>
      <c r="S447" s="239"/>
      <c r="T447" s="239"/>
      <c r="U447" s="239"/>
      <c r="V447" s="239"/>
      <c r="W447" s="239"/>
      <c r="X447" s="239"/>
      <c r="Y447" s="289"/>
    </row>
    <row r="448" spans="2:25" ht="45">
      <c r="B448" s="258" t="s">
        <v>1174</v>
      </c>
      <c r="C448" s="228" t="s">
        <v>1928</v>
      </c>
      <c r="D448" s="224">
        <v>0.02</v>
      </c>
      <c r="E448" s="224">
        <f>(SUM(M448:X448)*D448)</f>
        <v>0</v>
      </c>
      <c r="F448" s="62">
        <v>43238</v>
      </c>
      <c r="G448" s="226">
        <v>43465</v>
      </c>
      <c r="H448" s="226"/>
      <c r="I448" s="227" t="s">
        <v>1714</v>
      </c>
      <c r="J448" s="227" t="s">
        <v>1653</v>
      </c>
      <c r="K448" s="242"/>
      <c r="L448" s="243"/>
      <c r="M448" s="225"/>
      <c r="N448" s="225"/>
      <c r="O448" s="225"/>
      <c r="P448" s="225"/>
      <c r="Q448" s="230"/>
      <c r="R448" s="230"/>
      <c r="S448" s="230"/>
      <c r="T448" s="230"/>
      <c r="U448" s="230"/>
      <c r="V448" s="230"/>
      <c r="W448" s="230"/>
      <c r="X448" s="230"/>
      <c r="Y448" s="251"/>
    </row>
    <row r="449" spans="2:25" ht="30">
      <c r="B449" s="258" t="s">
        <v>1175</v>
      </c>
      <c r="C449" s="228" t="s">
        <v>1929</v>
      </c>
      <c r="D449" s="224">
        <v>0.02</v>
      </c>
      <c r="E449" s="224">
        <f>(SUM(M449:X449)*D449)</f>
        <v>0</v>
      </c>
      <c r="F449" s="62">
        <v>43238</v>
      </c>
      <c r="G449" s="226">
        <v>43465</v>
      </c>
      <c r="H449" s="226"/>
      <c r="I449" s="227" t="s">
        <v>1714</v>
      </c>
      <c r="J449" s="227" t="s">
        <v>1590</v>
      </c>
      <c r="K449" s="242"/>
      <c r="L449" s="243"/>
      <c r="M449" s="225"/>
      <c r="N449" s="225"/>
      <c r="O449" s="225"/>
      <c r="P449" s="225"/>
      <c r="Q449" s="230"/>
      <c r="R449" s="230"/>
      <c r="S449" s="230"/>
      <c r="T449" s="230"/>
      <c r="U449" s="230"/>
      <c r="V449" s="230"/>
      <c r="W449" s="230"/>
      <c r="X449" s="230"/>
      <c r="Y449" s="251"/>
    </row>
    <row r="450" spans="2:25">
      <c r="B450" s="267" t="s">
        <v>1180</v>
      </c>
      <c r="C450" s="233" t="s">
        <v>1654</v>
      </c>
      <c r="D450" s="234">
        <f>SUM(D451:D452)</f>
        <v>0.04</v>
      </c>
      <c r="E450" s="234">
        <f>SUM(E451:E452)</f>
        <v>0</v>
      </c>
      <c r="F450" s="240"/>
      <c r="G450" s="236"/>
      <c r="H450" s="236"/>
      <c r="I450" s="237" t="s">
        <v>1650</v>
      </c>
      <c r="J450" s="241"/>
      <c r="K450" s="237"/>
      <c r="L450" s="238"/>
      <c r="M450" s="239"/>
      <c r="N450" s="239"/>
      <c r="O450" s="239"/>
      <c r="P450" s="239"/>
      <c r="Q450" s="239"/>
      <c r="R450" s="239"/>
      <c r="S450" s="239"/>
      <c r="T450" s="239"/>
      <c r="U450" s="239"/>
      <c r="V450" s="239"/>
      <c r="W450" s="239"/>
      <c r="X450" s="239"/>
      <c r="Y450" s="289"/>
    </row>
    <row r="451" spans="2:25" ht="30">
      <c r="B451" s="258" t="s">
        <v>1183</v>
      </c>
      <c r="C451" s="228" t="s">
        <v>1930</v>
      </c>
      <c r="D451" s="224">
        <v>0.02</v>
      </c>
      <c r="E451" s="224">
        <f>(SUM(M451:X451)*D451)</f>
        <v>0</v>
      </c>
      <c r="F451" s="62">
        <v>43070</v>
      </c>
      <c r="G451" s="226">
        <v>43463</v>
      </c>
      <c r="H451" s="226"/>
      <c r="I451" s="227" t="s">
        <v>1714</v>
      </c>
      <c r="J451" s="227" t="s">
        <v>1590</v>
      </c>
      <c r="K451" s="242"/>
      <c r="L451" s="243"/>
      <c r="M451" s="230"/>
      <c r="N451" s="230"/>
      <c r="O451" s="230"/>
      <c r="P451" s="230"/>
      <c r="Q451" s="230"/>
      <c r="R451" s="230"/>
      <c r="S451" s="230"/>
      <c r="T451" s="230"/>
      <c r="U451" s="230"/>
      <c r="V451" s="230"/>
      <c r="W451" s="230"/>
      <c r="X451" s="230"/>
      <c r="Y451" s="251"/>
    </row>
    <row r="452" spans="2:25" ht="30">
      <c r="B452" s="258" t="s">
        <v>1184</v>
      </c>
      <c r="C452" s="228" t="s">
        <v>1931</v>
      </c>
      <c r="D452" s="224">
        <v>0.02</v>
      </c>
      <c r="E452" s="224">
        <f t="shared" ref="E452" si="22">(SUM(M452:X452)*D452)</f>
        <v>0</v>
      </c>
      <c r="F452" s="62">
        <v>43119</v>
      </c>
      <c r="G452" s="226">
        <v>43463</v>
      </c>
      <c r="H452" s="226"/>
      <c r="I452" s="227" t="s">
        <v>1714</v>
      </c>
      <c r="J452" s="227" t="s">
        <v>1592</v>
      </c>
      <c r="K452" s="242"/>
      <c r="L452" s="243"/>
      <c r="M452" s="230"/>
      <c r="N452" s="230"/>
      <c r="O452" s="230"/>
      <c r="P452" s="230"/>
      <c r="Q452" s="230"/>
      <c r="R452" s="230"/>
      <c r="S452" s="230"/>
      <c r="T452" s="230"/>
      <c r="U452" s="230"/>
      <c r="V452" s="230"/>
      <c r="W452" s="230"/>
      <c r="X452" s="230"/>
      <c r="Y452" s="251"/>
    </row>
    <row r="453" spans="2:25">
      <c r="B453" s="267" t="s">
        <v>1188</v>
      </c>
      <c r="C453" s="233" t="s">
        <v>1655</v>
      </c>
      <c r="D453" s="234">
        <f>SUM(D454)</f>
        <v>0.02</v>
      </c>
      <c r="E453" s="234">
        <f>SUM(E454)</f>
        <v>0</v>
      </c>
      <c r="F453" s="240"/>
      <c r="G453" s="236"/>
      <c r="H453" s="236"/>
      <c r="I453" s="237" t="s">
        <v>1613</v>
      </c>
      <c r="J453" s="241"/>
      <c r="K453" s="237"/>
      <c r="L453" s="238"/>
      <c r="M453" s="239"/>
      <c r="N453" s="239"/>
      <c r="O453" s="239"/>
      <c r="P453" s="239"/>
      <c r="Q453" s="239"/>
      <c r="R453" s="239"/>
      <c r="S453" s="239"/>
      <c r="T453" s="239"/>
      <c r="U453" s="239"/>
      <c r="V453" s="239"/>
      <c r="W453" s="239"/>
      <c r="X453" s="239"/>
      <c r="Y453" s="289"/>
    </row>
    <row r="454" spans="2:25" ht="30">
      <c r="B454" s="258" t="s">
        <v>1191</v>
      </c>
      <c r="C454" s="228" t="s">
        <v>1657</v>
      </c>
      <c r="D454" s="224">
        <v>0.02</v>
      </c>
      <c r="E454" s="224">
        <f>(SUM(M454:X454)*D454)</f>
        <v>0</v>
      </c>
      <c r="F454" s="62">
        <v>43090</v>
      </c>
      <c r="G454" s="226">
        <v>43153</v>
      </c>
      <c r="H454" s="226"/>
      <c r="I454" s="227" t="s">
        <v>1714</v>
      </c>
      <c r="J454" s="227" t="s">
        <v>1592</v>
      </c>
      <c r="K454" s="242"/>
      <c r="L454" s="243"/>
      <c r="M454" s="230"/>
      <c r="N454" s="230"/>
      <c r="O454" s="230"/>
      <c r="P454" s="230"/>
      <c r="Q454" s="230"/>
      <c r="R454" s="230"/>
      <c r="S454" s="230"/>
      <c r="T454" s="230"/>
      <c r="U454" s="230"/>
      <c r="V454" s="230"/>
      <c r="W454" s="230"/>
      <c r="X454" s="230"/>
      <c r="Y454" s="251"/>
    </row>
    <row r="455" spans="2:25">
      <c r="B455" s="267" t="s">
        <v>1266</v>
      </c>
      <c r="C455" s="233" t="s">
        <v>1658</v>
      </c>
      <c r="D455" s="234">
        <f>SUM(D456)</f>
        <v>0.02</v>
      </c>
      <c r="E455" s="234">
        <f>SUM(E456)</f>
        <v>0</v>
      </c>
      <c r="F455" s="240"/>
      <c r="G455" s="236"/>
      <c r="H455" s="236"/>
      <c r="I455" s="237" t="s">
        <v>1613</v>
      </c>
      <c r="J455" s="241"/>
      <c r="K455" s="237"/>
      <c r="L455" s="238"/>
      <c r="M455" s="239"/>
      <c r="N455" s="239"/>
      <c r="O455" s="239"/>
      <c r="P455" s="239"/>
      <c r="Q455" s="239"/>
      <c r="R455" s="239"/>
      <c r="S455" s="239"/>
      <c r="T455" s="239"/>
      <c r="U455" s="239"/>
      <c r="V455" s="239"/>
      <c r="W455" s="239"/>
      <c r="X455" s="239"/>
      <c r="Y455" s="289"/>
    </row>
    <row r="456" spans="2:25" ht="30">
      <c r="B456" s="258" t="s">
        <v>1268</v>
      </c>
      <c r="C456" s="228" t="s">
        <v>1656</v>
      </c>
      <c r="D456" s="224">
        <v>0.02</v>
      </c>
      <c r="E456" s="224">
        <f>(SUM(M456:X456)*D456)</f>
        <v>0</v>
      </c>
      <c r="F456" s="62">
        <v>43083</v>
      </c>
      <c r="G456" s="226">
        <v>43463</v>
      </c>
      <c r="H456" s="226"/>
      <c r="I456" s="227" t="s">
        <v>1714</v>
      </c>
      <c r="J456" s="227" t="s">
        <v>1591</v>
      </c>
      <c r="K456" s="242"/>
      <c r="L456" s="243"/>
      <c r="M456" s="230"/>
      <c r="N456" s="230"/>
      <c r="O456" s="230"/>
      <c r="P456" s="230"/>
      <c r="Q456" s="230"/>
      <c r="R456" s="230"/>
      <c r="S456" s="230"/>
      <c r="T456" s="230"/>
      <c r="U456" s="230"/>
      <c r="V456" s="230"/>
      <c r="W456" s="230"/>
      <c r="X456" s="230"/>
      <c r="Y456" s="251"/>
    </row>
    <row r="457" spans="2:25">
      <c r="B457" s="267" t="s">
        <v>1270</v>
      </c>
      <c r="C457" s="233" t="s">
        <v>1659</v>
      </c>
      <c r="D457" s="234">
        <f>SUM(D458)</f>
        <v>0.01</v>
      </c>
      <c r="E457" s="234">
        <f>SUM(E458)</f>
        <v>0</v>
      </c>
      <c r="F457" s="240"/>
      <c r="G457" s="236"/>
      <c r="H457" s="236"/>
      <c r="I457" s="237" t="s">
        <v>1613</v>
      </c>
      <c r="J457" s="241"/>
      <c r="K457" s="237"/>
      <c r="L457" s="238"/>
      <c r="M457" s="239"/>
      <c r="N457" s="239"/>
      <c r="O457" s="239"/>
      <c r="P457" s="239"/>
      <c r="Q457" s="239"/>
      <c r="R457" s="239"/>
      <c r="S457" s="239"/>
      <c r="T457" s="239"/>
      <c r="U457" s="239"/>
      <c r="V457" s="239"/>
      <c r="W457" s="239"/>
      <c r="X457" s="239"/>
      <c r="Y457" s="289"/>
    </row>
    <row r="458" spans="2:25" ht="30">
      <c r="B458" s="258" t="s">
        <v>1326</v>
      </c>
      <c r="C458" s="228" t="s">
        <v>1932</v>
      </c>
      <c r="D458" s="224">
        <v>0.01</v>
      </c>
      <c r="E458" s="224">
        <f>(SUM(M458:X458)*D458)</f>
        <v>0</v>
      </c>
      <c r="F458" s="62">
        <v>43076</v>
      </c>
      <c r="G458" s="226">
        <v>43463</v>
      </c>
      <c r="H458" s="226"/>
      <c r="I458" s="227" t="s">
        <v>1714</v>
      </c>
      <c r="J458" s="227" t="s">
        <v>1592</v>
      </c>
      <c r="K458" s="242"/>
      <c r="L458" s="243"/>
      <c r="M458" s="230"/>
      <c r="N458" s="230"/>
      <c r="O458" s="230"/>
      <c r="P458" s="230"/>
      <c r="Q458" s="230"/>
      <c r="R458" s="230"/>
      <c r="S458" s="230"/>
      <c r="T458" s="230"/>
      <c r="U458" s="230"/>
      <c r="V458" s="230"/>
      <c r="W458" s="230"/>
      <c r="X458" s="230"/>
      <c r="Y458" s="251"/>
    </row>
    <row r="459" spans="2:25" ht="30">
      <c r="B459" s="267" t="s">
        <v>1271</v>
      </c>
      <c r="C459" s="233" t="s">
        <v>1662</v>
      </c>
      <c r="D459" s="234">
        <f>SUM(D460:D461)</f>
        <v>0.04</v>
      </c>
      <c r="E459" s="234">
        <f>SUM(E460:E461)</f>
        <v>0</v>
      </c>
      <c r="F459" s="240"/>
      <c r="G459" s="236"/>
      <c r="H459" s="236"/>
      <c r="I459" s="237" t="s">
        <v>1646</v>
      </c>
      <c r="J459" s="241"/>
      <c r="K459" s="237"/>
      <c r="L459" s="238"/>
      <c r="M459" s="239"/>
      <c r="N459" s="239"/>
      <c r="O459" s="239"/>
      <c r="P459" s="239"/>
      <c r="Q459" s="239"/>
      <c r="R459" s="239"/>
      <c r="S459" s="239"/>
      <c r="T459" s="239"/>
      <c r="U459" s="239"/>
      <c r="V459" s="239"/>
      <c r="W459" s="239"/>
      <c r="X459" s="239"/>
      <c r="Y459" s="289"/>
    </row>
    <row r="460" spans="2:25" ht="30">
      <c r="B460" s="258" t="s">
        <v>1329</v>
      </c>
      <c r="C460" s="228" t="s">
        <v>1660</v>
      </c>
      <c r="D460" s="224">
        <v>0.02</v>
      </c>
      <c r="E460" s="224">
        <f>(SUM(M460:X460)*D460)</f>
        <v>0</v>
      </c>
      <c r="F460" s="62">
        <v>43076</v>
      </c>
      <c r="G460" s="226">
        <v>43463</v>
      </c>
      <c r="H460" s="226"/>
      <c r="I460" s="227" t="s">
        <v>1714</v>
      </c>
      <c r="J460" s="227" t="s">
        <v>1592</v>
      </c>
      <c r="K460" s="242"/>
      <c r="L460" s="243"/>
      <c r="M460" s="230"/>
      <c r="N460" s="230"/>
      <c r="O460" s="230"/>
      <c r="P460" s="230"/>
      <c r="Q460" s="230"/>
      <c r="R460" s="230"/>
      <c r="S460" s="230"/>
      <c r="T460" s="230"/>
      <c r="U460" s="230"/>
      <c r="V460" s="230"/>
      <c r="W460" s="230"/>
      <c r="X460" s="230"/>
      <c r="Y460" s="251"/>
    </row>
    <row r="461" spans="2:25" ht="30">
      <c r="B461" s="258" t="s">
        <v>1330</v>
      </c>
      <c r="C461" s="228" t="s">
        <v>1661</v>
      </c>
      <c r="D461" s="224">
        <v>0.02</v>
      </c>
      <c r="E461" s="224">
        <f>(SUM(M461:X461)*D461)</f>
        <v>0</v>
      </c>
      <c r="F461" s="62">
        <v>43048</v>
      </c>
      <c r="G461" s="226">
        <v>43463</v>
      </c>
      <c r="H461" s="226"/>
      <c r="I461" s="227" t="s">
        <v>1714</v>
      </c>
      <c r="J461" s="227" t="s">
        <v>1591</v>
      </c>
      <c r="K461" s="242"/>
      <c r="L461" s="243"/>
      <c r="M461" s="230"/>
      <c r="N461" s="230"/>
      <c r="O461" s="230"/>
      <c r="P461" s="230"/>
      <c r="Q461" s="230"/>
      <c r="R461" s="230"/>
      <c r="S461" s="230"/>
      <c r="T461" s="230"/>
      <c r="U461" s="230"/>
      <c r="V461" s="230"/>
      <c r="W461" s="230"/>
      <c r="X461" s="230"/>
      <c r="Y461" s="251"/>
    </row>
    <row r="462" spans="2:25">
      <c r="B462" s="267" t="s">
        <v>1272</v>
      </c>
      <c r="C462" s="233" t="s">
        <v>1664</v>
      </c>
      <c r="D462" s="234">
        <f>SUM(D463:D464)</f>
        <v>0.04</v>
      </c>
      <c r="E462" s="234">
        <f>SUM(E463:E464)</f>
        <v>0</v>
      </c>
      <c r="F462" s="240"/>
      <c r="G462" s="236"/>
      <c r="H462" s="236"/>
      <c r="I462" s="237" t="s">
        <v>1646</v>
      </c>
      <c r="J462" s="241"/>
      <c r="K462" s="237"/>
      <c r="L462" s="238"/>
      <c r="M462" s="239"/>
      <c r="N462" s="239"/>
      <c r="O462" s="239"/>
      <c r="P462" s="239"/>
      <c r="Q462" s="239"/>
      <c r="R462" s="239"/>
      <c r="S462" s="239"/>
      <c r="T462" s="239"/>
      <c r="U462" s="239"/>
      <c r="V462" s="239"/>
      <c r="W462" s="239"/>
      <c r="X462" s="239"/>
      <c r="Y462" s="289"/>
    </row>
    <row r="463" spans="2:25" ht="30">
      <c r="B463" s="258" t="s">
        <v>1273</v>
      </c>
      <c r="C463" s="228" t="s">
        <v>1663</v>
      </c>
      <c r="D463" s="224">
        <v>0.02</v>
      </c>
      <c r="E463" s="224">
        <f>(SUM(M463:X463)*D463)</f>
        <v>0</v>
      </c>
      <c r="F463" s="62">
        <v>43076</v>
      </c>
      <c r="G463" s="226">
        <v>43157</v>
      </c>
      <c r="H463" s="226"/>
      <c r="I463" s="227" t="s">
        <v>1714</v>
      </c>
      <c r="J463" s="227" t="s">
        <v>1592</v>
      </c>
      <c r="K463" s="242"/>
      <c r="L463" s="243"/>
      <c r="M463" s="230"/>
      <c r="N463" s="230"/>
      <c r="O463" s="230"/>
      <c r="P463" s="230"/>
      <c r="Q463" s="230"/>
      <c r="R463" s="230"/>
      <c r="S463" s="230"/>
      <c r="T463" s="230"/>
      <c r="U463" s="230"/>
      <c r="V463" s="230"/>
      <c r="W463" s="230"/>
      <c r="X463" s="230"/>
      <c r="Y463" s="251"/>
    </row>
    <row r="464" spans="2:25" ht="45">
      <c r="B464" s="258" t="s">
        <v>1274</v>
      </c>
      <c r="C464" s="228" t="s">
        <v>1933</v>
      </c>
      <c r="D464" s="224">
        <v>0.02</v>
      </c>
      <c r="E464" s="224">
        <f t="shared" ref="E464" si="23">(SUM(M464:X464)*D464)</f>
        <v>0</v>
      </c>
      <c r="F464" s="62">
        <v>43052</v>
      </c>
      <c r="G464" s="226">
        <v>43463</v>
      </c>
      <c r="H464" s="226"/>
      <c r="I464" s="227" t="s">
        <v>1714</v>
      </c>
      <c r="J464" s="227" t="s">
        <v>1593</v>
      </c>
      <c r="K464" s="242"/>
      <c r="L464" s="243"/>
      <c r="M464" s="230"/>
      <c r="N464" s="230"/>
      <c r="O464" s="230"/>
      <c r="P464" s="230"/>
      <c r="Q464" s="230"/>
      <c r="R464" s="230"/>
      <c r="S464" s="230"/>
      <c r="T464" s="230"/>
      <c r="U464" s="230"/>
      <c r="V464" s="230"/>
      <c r="W464" s="230"/>
      <c r="X464" s="230"/>
      <c r="Y464" s="251"/>
    </row>
    <row r="465" spans="2:25">
      <c r="B465" s="267" t="s">
        <v>1275</v>
      </c>
      <c r="C465" s="233" t="s">
        <v>1665</v>
      </c>
      <c r="D465" s="234">
        <f>SUM(D466)</f>
        <v>0.01</v>
      </c>
      <c r="E465" s="234">
        <f>SUM(E466)</f>
        <v>0</v>
      </c>
      <c r="F465" s="240"/>
      <c r="G465" s="236"/>
      <c r="H465" s="236"/>
      <c r="I465" s="237" t="s">
        <v>1613</v>
      </c>
      <c r="J465" s="241"/>
      <c r="K465" s="237"/>
      <c r="L465" s="238"/>
      <c r="M465" s="239"/>
      <c r="N465" s="239"/>
      <c r="O465" s="239"/>
      <c r="P465" s="239"/>
      <c r="Q465" s="239"/>
      <c r="R465" s="239"/>
      <c r="S465" s="239"/>
      <c r="T465" s="239"/>
      <c r="U465" s="239"/>
      <c r="V465" s="239"/>
      <c r="W465" s="239"/>
      <c r="X465" s="239"/>
      <c r="Y465" s="289"/>
    </row>
    <row r="466" spans="2:25" ht="45">
      <c r="B466" s="258" t="s">
        <v>1276</v>
      </c>
      <c r="C466" s="228" t="s">
        <v>1934</v>
      </c>
      <c r="D466" s="224">
        <v>0.01</v>
      </c>
      <c r="E466" s="224">
        <f>(SUM(M466:X466)*D466)</f>
        <v>0</v>
      </c>
      <c r="F466" s="62">
        <v>42991</v>
      </c>
      <c r="G466" s="226">
        <v>43463</v>
      </c>
      <c r="H466" s="226"/>
      <c r="I466" s="227" t="s">
        <v>1714</v>
      </c>
      <c r="J466" s="227" t="s">
        <v>1590</v>
      </c>
      <c r="K466" s="242"/>
      <c r="L466" s="243"/>
      <c r="M466" s="230"/>
      <c r="N466" s="230"/>
      <c r="O466" s="230"/>
      <c r="P466" s="230"/>
      <c r="Q466" s="230"/>
      <c r="R466" s="230"/>
      <c r="S466" s="230"/>
      <c r="T466" s="230"/>
      <c r="U466" s="230"/>
      <c r="V466" s="230"/>
      <c r="W466" s="230"/>
      <c r="X466" s="230"/>
      <c r="Y466" s="251"/>
    </row>
    <row r="467" spans="2:25" ht="30">
      <c r="B467" s="267" t="s">
        <v>1279</v>
      </c>
      <c r="C467" s="233" t="s">
        <v>1667</v>
      </c>
      <c r="D467" s="234">
        <f>SUM(D468)</f>
        <v>0.01</v>
      </c>
      <c r="E467" s="234">
        <f>SUM(E468)</f>
        <v>0</v>
      </c>
      <c r="F467" s="240"/>
      <c r="G467" s="236"/>
      <c r="H467" s="236"/>
      <c r="I467" s="237" t="s">
        <v>1613</v>
      </c>
      <c r="J467" s="241"/>
      <c r="K467" s="237"/>
      <c r="L467" s="238"/>
      <c r="M467" s="239"/>
      <c r="N467" s="239"/>
      <c r="O467" s="239"/>
      <c r="P467" s="239"/>
      <c r="Q467" s="239"/>
      <c r="R467" s="239"/>
      <c r="S467" s="239"/>
      <c r="T467" s="239"/>
      <c r="U467" s="239"/>
      <c r="V467" s="239"/>
      <c r="W467" s="239"/>
      <c r="X467" s="239"/>
      <c r="Y467" s="289"/>
    </row>
    <row r="468" spans="2:25" ht="45">
      <c r="B468" s="258" t="s">
        <v>1335</v>
      </c>
      <c r="C468" s="228" t="s">
        <v>1666</v>
      </c>
      <c r="D468" s="224">
        <v>0.01</v>
      </c>
      <c r="E468" s="224">
        <f>(SUM(M468:X468)*D468)</f>
        <v>0</v>
      </c>
      <c r="F468" s="62">
        <v>42984</v>
      </c>
      <c r="G468" s="223">
        <v>43463</v>
      </c>
      <c r="H468" s="226"/>
      <c r="I468" s="227" t="s">
        <v>1714</v>
      </c>
      <c r="J468" s="227" t="s">
        <v>1590</v>
      </c>
      <c r="K468" s="242"/>
      <c r="L468" s="243"/>
      <c r="M468" s="230"/>
      <c r="N468" s="230"/>
      <c r="O468" s="230"/>
      <c r="P468" s="230"/>
      <c r="Q468" s="230"/>
      <c r="R468" s="230"/>
      <c r="S468" s="230"/>
      <c r="T468" s="230"/>
      <c r="U468" s="230"/>
      <c r="V468" s="230"/>
      <c r="W468" s="230"/>
      <c r="X468" s="230"/>
      <c r="Y468" s="251"/>
    </row>
    <row r="469" spans="2:25" ht="30">
      <c r="B469" s="267" t="s">
        <v>1744</v>
      </c>
      <c r="C469" s="233" t="s">
        <v>1803</v>
      </c>
      <c r="D469" s="234">
        <f>SUM(D470:D476)</f>
        <v>7.0000000000000007E-2</v>
      </c>
      <c r="E469" s="234">
        <f>SUM(E470:E476)</f>
        <v>0</v>
      </c>
      <c r="F469" s="240"/>
      <c r="G469" s="236"/>
      <c r="H469" s="236"/>
      <c r="I469" s="237" t="s">
        <v>1812</v>
      </c>
      <c r="J469" s="241" t="s">
        <v>1810</v>
      </c>
      <c r="K469" s="237"/>
      <c r="L469" s="238"/>
      <c r="M469" s="239"/>
      <c r="N469" s="239"/>
      <c r="O469" s="239"/>
      <c r="P469" s="239"/>
      <c r="Q469" s="239"/>
      <c r="R469" s="239"/>
      <c r="S469" s="239"/>
      <c r="T469" s="239"/>
      <c r="U469" s="239"/>
      <c r="V469" s="239"/>
      <c r="W469" s="239"/>
      <c r="X469" s="239"/>
      <c r="Y469" s="289"/>
    </row>
    <row r="470" spans="2:25" ht="30">
      <c r="B470" s="258" t="s">
        <v>1745</v>
      </c>
      <c r="C470" s="228" t="s">
        <v>1813</v>
      </c>
      <c r="D470" s="224">
        <v>0.01</v>
      </c>
      <c r="E470" s="224">
        <f t="shared" ref="E470:E476" si="24">(SUM(M470:X470)*D470)</f>
        <v>0</v>
      </c>
      <c r="F470" s="62">
        <v>43182</v>
      </c>
      <c r="G470" s="223">
        <v>43182</v>
      </c>
      <c r="H470" s="226"/>
      <c r="I470" s="227" t="s">
        <v>1811</v>
      </c>
      <c r="J470" s="227" t="s">
        <v>1810</v>
      </c>
      <c r="K470" s="242"/>
      <c r="L470" s="225"/>
      <c r="M470" s="225"/>
      <c r="N470" s="225"/>
      <c r="O470" s="230"/>
      <c r="P470" s="225"/>
      <c r="Q470" s="225"/>
      <c r="R470" s="225"/>
      <c r="S470" s="225"/>
      <c r="T470" s="225"/>
      <c r="U470" s="225"/>
      <c r="V470" s="225"/>
      <c r="W470" s="225"/>
      <c r="X470" s="225"/>
      <c r="Y470" s="251"/>
    </row>
    <row r="471" spans="2:25" ht="30">
      <c r="B471" s="258" t="s">
        <v>1804</v>
      </c>
      <c r="C471" s="228" t="s">
        <v>1814</v>
      </c>
      <c r="D471" s="224">
        <v>0.01</v>
      </c>
      <c r="E471" s="224">
        <f t="shared" si="24"/>
        <v>0</v>
      </c>
      <c r="F471" s="62">
        <v>43203</v>
      </c>
      <c r="G471" s="223">
        <v>43203</v>
      </c>
      <c r="H471" s="226"/>
      <c r="I471" s="227" t="s">
        <v>1811</v>
      </c>
      <c r="J471" s="227" t="s">
        <v>1810</v>
      </c>
      <c r="K471" s="242"/>
      <c r="L471" s="243"/>
      <c r="M471" s="225"/>
      <c r="N471" s="225"/>
      <c r="O471" s="225"/>
      <c r="P471" s="230"/>
      <c r="Q471" s="225"/>
      <c r="R471" s="225"/>
      <c r="S471" s="225"/>
      <c r="T471" s="225"/>
      <c r="U471" s="225"/>
      <c r="V471" s="225"/>
      <c r="W471" s="225"/>
      <c r="X471" s="225"/>
      <c r="Y471" s="251"/>
    </row>
    <row r="472" spans="2:25" ht="30">
      <c r="B472" s="258" t="s">
        <v>1805</v>
      </c>
      <c r="C472" s="228" t="s">
        <v>1815</v>
      </c>
      <c r="D472" s="224">
        <v>0.01</v>
      </c>
      <c r="E472" s="224">
        <f t="shared" si="24"/>
        <v>0</v>
      </c>
      <c r="F472" s="62">
        <v>43238</v>
      </c>
      <c r="G472" s="223">
        <v>43238</v>
      </c>
      <c r="H472" s="226"/>
      <c r="I472" s="227" t="s">
        <v>1811</v>
      </c>
      <c r="J472" s="227" t="s">
        <v>1810</v>
      </c>
      <c r="K472" s="242"/>
      <c r="L472" s="243"/>
      <c r="M472" s="225"/>
      <c r="N472" s="225"/>
      <c r="O472" s="225"/>
      <c r="P472" s="225"/>
      <c r="Q472" s="230"/>
      <c r="R472" s="225"/>
      <c r="S472" s="225"/>
      <c r="T472" s="225"/>
      <c r="U472" s="225"/>
      <c r="V472" s="225"/>
      <c r="W472" s="225"/>
      <c r="X472" s="225"/>
      <c r="Y472" s="251"/>
    </row>
    <row r="473" spans="2:25" ht="30">
      <c r="B473" s="258" t="s">
        <v>1806</v>
      </c>
      <c r="C473" s="228" t="s">
        <v>1816</v>
      </c>
      <c r="D473" s="224">
        <v>0.01</v>
      </c>
      <c r="E473" s="224">
        <f t="shared" si="24"/>
        <v>0</v>
      </c>
      <c r="F473" s="62">
        <v>43140</v>
      </c>
      <c r="G473" s="223">
        <v>43154</v>
      </c>
      <c r="H473" s="226"/>
      <c r="I473" s="227" t="s">
        <v>1811</v>
      </c>
      <c r="J473" s="227" t="s">
        <v>1810</v>
      </c>
      <c r="K473" s="242"/>
      <c r="L473" s="243"/>
      <c r="M473" s="225"/>
      <c r="N473" s="230"/>
      <c r="O473" s="225"/>
      <c r="P473" s="225"/>
      <c r="Q473" s="225"/>
      <c r="R473" s="225"/>
      <c r="S473" s="225"/>
      <c r="T473" s="225"/>
      <c r="U473" s="225"/>
      <c r="V473" s="225"/>
      <c r="W473" s="225"/>
      <c r="X473" s="225"/>
      <c r="Y473" s="251"/>
    </row>
    <row r="474" spans="2:25" ht="30">
      <c r="B474" s="258" t="s">
        <v>1807</v>
      </c>
      <c r="C474" s="228" t="s">
        <v>1817</v>
      </c>
      <c r="D474" s="224">
        <v>0.01</v>
      </c>
      <c r="E474" s="224">
        <f t="shared" si="24"/>
        <v>0</v>
      </c>
      <c r="F474" s="62">
        <v>43119</v>
      </c>
      <c r="G474" s="223">
        <v>43133</v>
      </c>
      <c r="H474" s="226"/>
      <c r="I474" s="227" t="s">
        <v>1811</v>
      </c>
      <c r="J474" s="227" t="s">
        <v>1810</v>
      </c>
      <c r="K474" s="242"/>
      <c r="L474" s="243"/>
      <c r="M474" s="230"/>
      <c r="N474" s="230"/>
      <c r="O474" s="225"/>
      <c r="P474" s="225"/>
      <c r="Q474" s="225"/>
      <c r="R474" s="225"/>
      <c r="S474" s="225"/>
      <c r="T474" s="225"/>
      <c r="U474" s="225"/>
      <c r="V474" s="225"/>
      <c r="W474" s="225"/>
      <c r="X474" s="225"/>
      <c r="Y474" s="251"/>
    </row>
    <row r="475" spans="2:25" ht="30">
      <c r="B475" s="258" t="s">
        <v>1808</v>
      </c>
      <c r="C475" s="228" t="s">
        <v>1819</v>
      </c>
      <c r="D475" s="224">
        <v>0.01</v>
      </c>
      <c r="E475" s="224">
        <f t="shared" si="24"/>
        <v>0</v>
      </c>
      <c r="F475" s="62">
        <v>43217</v>
      </c>
      <c r="G475" s="223">
        <v>43217</v>
      </c>
      <c r="H475" s="226"/>
      <c r="I475" s="227" t="s">
        <v>1811</v>
      </c>
      <c r="J475" s="227" t="s">
        <v>1810</v>
      </c>
      <c r="K475" s="242"/>
      <c r="L475" s="243"/>
      <c r="M475" s="225"/>
      <c r="N475" s="225"/>
      <c r="O475" s="225"/>
      <c r="P475" s="230"/>
      <c r="Q475" s="225"/>
      <c r="R475" s="225"/>
      <c r="S475" s="225"/>
      <c r="T475" s="225"/>
      <c r="U475" s="225"/>
      <c r="V475" s="225"/>
      <c r="W475" s="225"/>
      <c r="X475" s="225"/>
      <c r="Y475" s="251"/>
    </row>
    <row r="476" spans="2:25" ht="30">
      <c r="B476" s="258" t="s">
        <v>1809</v>
      </c>
      <c r="C476" s="228" t="s">
        <v>1818</v>
      </c>
      <c r="D476" s="224">
        <v>0.01</v>
      </c>
      <c r="E476" s="224">
        <f t="shared" si="24"/>
        <v>0</v>
      </c>
      <c r="F476" s="62">
        <v>43252</v>
      </c>
      <c r="G476" s="223">
        <v>43252</v>
      </c>
      <c r="H476" s="226"/>
      <c r="I476" s="227" t="s">
        <v>1811</v>
      </c>
      <c r="J476" s="227" t="s">
        <v>1810</v>
      </c>
      <c r="K476" s="242"/>
      <c r="L476" s="243"/>
      <c r="M476" s="225"/>
      <c r="N476" s="225"/>
      <c r="O476" s="225"/>
      <c r="P476" s="225"/>
      <c r="Q476" s="225"/>
      <c r="R476" s="230"/>
      <c r="S476" s="225"/>
      <c r="T476" s="225"/>
      <c r="U476" s="225"/>
      <c r="V476" s="225"/>
      <c r="W476" s="225"/>
      <c r="X476" s="225"/>
      <c r="Y476" s="251"/>
    </row>
    <row r="477" spans="2:25" ht="30">
      <c r="B477" s="267" t="s">
        <v>1820</v>
      </c>
      <c r="C477" s="233" t="s">
        <v>1829</v>
      </c>
      <c r="D477" s="234">
        <f>SUM(D478:D480)</f>
        <v>0.05</v>
      </c>
      <c r="E477" s="234">
        <f>SUM(E478:E484)</f>
        <v>0</v>
      </c>
      <c r="F477" s="240"/>
      <c r="G477" s="236"/>
      <c r="H477" s="236"/>
      <c r="I477" s="237" t="s">
        <v>1828</v>
      </c>
      <c r="J477" s="241" t="s">
        <v>1810</v>
      </c>
      <c r="K477" s="237"/>
      <c r="L477" s="238"/>
      <c r="M477" s="239"/>
      <c r="N477" s="239"/>
      <c r="O477" s="239"/>
      <c r="P477" s="239"/>
      <c r="Q477" s="239"/>
      <c r="R477" s="239"/>
      <c r="S477" s="239"/>
      <c r="T477" s="239"/>
      <c r="U477" s="239"/>
      <c r="V477" s="239"/>
      <c r="W477" s="239"/>
      <c r="X477" s="239"/>
      <c r="Y477" s="289"/>
    </row>
    <row r="478" spans="2:25" ht="30">
      <c r="B478" s="258" t="s">
        <v>1821</v>
      </c>
      <c r="C478" s="228" t="s">
        <v>1824</v>
      </c>
      <c r="D478" s="224">
        <v>0.02</v>
      </c>
      <c r="E478" s="224">
        <f t="shared" ref="E478:E480" si="25">(SUM(M478:X478)*D478)</f>
        <v>0</v>
      </c>
      <c r="F478" s="62">
        <v>43264</v>
      </c>
      <c r="G478" s="223">
        <v>43265</v>
      </c>
      <c r="H478" s="226"/>
      <c r="I478" s="227" t="s">
        <v>1830</v>
      </c>
      <c r="J478" s="227" t="s">
        <v>1827</v>
      </c>
      <c r="K478" s="242"/>
      <c r="L478" s="225"/>
      <c r="M478" s="230"/>
      <c r="N478" s="230"/>
      <c r="O478" s="230"/>
      <c r="P478" s="230"/>
      <c r="Q478" s="230"/>
      <c r="R478" s="230"/>
      <c r="S478" s="225"/>
      <c r="T478" s="225"/>
      <c r="U478" s="225"/>
      <c r="V478" s="225"/>
      <c r="W478" s="225"/>
      <c r="X478" s="225"/>
      <c r="Y478" s="251"/>
    </row>
    <row r="479" spans="2:25">
      <c r="B479" s="258" t="s">
        <v>1822</v>
      </c>
      <c r="C479" s="228" t="s">
        <v>1825</v>
      </c>
      <c r="D479" s="224">
        <v>0.02</v>
      </c>
      <c r="E479" s="224">
        <f t="shared" si="25"/>
        <v>0</v>
      </c>
      <c r="F479" s="62">
        <v>43266</v>
      </c>
      <c r="G479" s="223">
        <v>43266</v>
      </c>
      <c r="H479" s="226"/>
      <c r="I479" s="227" t="s">
        <v>1831</v>
      </c>
      <c r="J479" s="227" t="s">
        <v>1827</v>
      </c>
      <c r="K479" s="242"/>
      <c r="L479" s="243"/>
      <c r="M479" s="230"/>
      <c r="N479" s="230"/>
      <c r="O479" s="230"/>
      <c r="P479" s="230"/>
      <c r="Q479" s="230"/>
      <c r="R479" s="230"/>
      <c r="S479" s="225"/>
      <c r="T479" s="225"/>
      <c r="U479" s="225"/>
      <c r="V479" s="225"/>
      <c r="W479" s="225"/>
      <c r="X479" s="225"/>
      <c r="Y479" s="251"/>
    </row>
    <row r="480" spans="2:25" ht="30">
      <c r="B480" s="258" t="s">
        <v>1823</v>
      </c>
      <c r="C480" s="228" t="s">
        <v>1826</v>
      </c>
      <c r="D480" s="224">
        <v>0.01</v>
      </c>
      <c r="E480" s="224">
        <f t="shared" si="25"/>
        <v>0</v>
      </c>
      <c r="F480" s="62">
        <v>43152</v>
      </c>
      <c r="G480" s="223">
        <v>43152</v>
      </c>
      <c r="H480" s="226"/>
      <c r="I480" s="227" t="s">
        <v>1830</v>
      </c>
      <c r="J480" s="227" t="s">
        <v>1827</v>
      </c>
      <c r="K480" s="242"/>
      <c r="L480" s="243"/>
      <c r="M480" s="225"/>
      <c r="N480" s="230"/>
      <c r="O480" s="225"/>
      <c r="P480" s="225"/>
      <c r="Q480" s="225"/>
      <c r="R480" s="225"/>
      <c r="S480" s="225"/>
      <c r="T480" s="225"/>
      <c r="U480" s="225"/>
      <c r="V480" s="225"/>
      <c r="W480" s="225"/>
      <c r="X480" s="225"/>
      <c r="Y480" s="251"/>
    </row>
    <row r="481" spans="2:25" ht="30">
      <c r="B481" s="267" t="s">
        <v>1832</v>
      </c>
      <c r="C481" s="233" t="s">
        <v>1833</v>
      </c>
      <c r="D481" s="234">
        <f>SUM(D482:D488)</f>
        <v>3.5000000000000003E-2</v>
      </c>
      <c r="E481" s="234">
        <f>SUM(E482:E488)</f>
        <v>0</v>
      </c>
      <c r="F481" s="240"/>
      <c r="G481" s="236"/>
      <c r="H481" s="236"/>
      <c r="I481" s="237" t="s">
        <v>1942</v>
      </c>
      <c r="J481" s="241" t="s">
        <v>1834</v>
      </c>
      <c r="K481" s="237"/>
      <c r="L481" s="238"/>
      <c r="M481" s="239"/>
      <c r="N481" s="239"/>
      <c r="O481" s="239"/>
      <c r="P481" s="239"/>
      <c r="Q481" s="239"/>
      <c r="R481" s="239"/>
      <c r="S481" s="239"/>
      <c r="T481" s="239"/>
      <c r="U481" s="239"/>
      <c r="V481" s="239"/>
      <c r="W481" s="239"/>
      <c r="X481" s="239"/>
      <c r="Y481" s="289"/>
    </row>
    <row r="482" spans="2:25" ht="30">
      <c r="B482" s="258" t="s">
        <v>1835</v>
      </c>
      <c r="C482" s="228" t="s">
        <v>1848</v>
      </c>
      <c r="D482" s="224">
        <v>5.0000000000000001E-3</v>
      </c>
      <c r="E482" s="224">
        <f t="shared" ref="E482:E488" si="26">(SUM(M482:X482)*D482)</f>
        <v>0</v>
      </c>
      <c r="F482" s="62">
        <v>43101</v>
      </c>
      <c r="G482" s="223">
        <v>43343</v>
      </c>
      <c r="H482" s="226"/>
      <c r="I482" s="227" t="s">
        <v>1849</v>
      </c>
      <c r="J482" s="227" t="s">
        <v>1834</v>
      </c>
      <c r="K482" s="242"/>
      <c r="L482" s="243"/>
      <c r="M482" s="230"/>
      <c r="N482" s="230"/>
      <c r="O482" s="230"/>
      <c r="P482" s="230"/>
      <c r="Q482" s="230"/>
      <c r="R482" s="230"/>
      <c r="S482" s="230"/>
      <c r="T482" s="230"/>
      <c r="U482" s="225"/>
      <c r="V482" s="225"/>
      <c r="W482" s="225"/>
      <c r="X482" s="225"/>
      <c r="Y482" s="251"/>
    </row>
    <row r="483" spans="2:25" ht="30">
      <c r="B483" s="258" t="s">
        <v>1842</v>
      </c>
      <c r="C483" s="228" t="s">
        <v>1836</v>
      </c>
      <c r="D483" s="224">
        <v>5.0000000000000001E-3</v>
      </c>
      <c r="E483" s="224">
        <f t="shared" si="26"/>
        <v>0</v>
      </c>
      <c r="F483" s="62">
        <v>43101</v>
      </c>
      <c r="G483" s="223">
        <v>43343</v>
      </c>
      <c r="H483" s="226"/>
      <c r="I483" s="227" t="s">
        <v>1849</v>
      </c>
      <c r="J483" s="227" t="s">
        <v>1834</v>
      </c>
      <c r="K483" s="242"/>
      <c r="L483" s="243"/>
      <c r="M483" s="230"/>
      <c r="N483" s="230"/>
      <c r="O483" s="230"/>
      <c r="P483" s="230"/>
      <c r="Q483" s="230"/>
      <c r="R483" s="230"/>
      <c r="S483" s="230"/>
      <c r="T483" s="230"/>
      <c r="U483" s="225"/>
      <c r="V483" s="225"/>
      <c r="W483" s="225"/>
      <c r="X483" s="225"/>
      <c r="Y483" s="251"/>
    </row>
    <row r="484" spans="2:25" ht="30">
      <c r="B484" s="258" t="s">
        <v>1843</v>
      </c>
      <c r="C484" s="228" t="s">
        <v>1837</v>
      </c>
      <c r="D484" s="224">
        <v>5.0000000000000001E-3</v>
      </c>
      <c r="E484" s="224">
        <f t="shared" si="26"/>
        <v>0</v>
      </c>
      <c r="F484" s="62">
        <v>43101</v>
      </c>
      <c r="G484" s="223">
        <v>43371</v>
      </c>
      <c r="H484" s="226"/>
      <c r="I484" s="227" t="s">
        <v>1849</v>
      </c>
      <c r="J484" s="227" t="s">
        <v>1834</v>
      </c>
      <c r="K484" s="242"/>
      <c r="L484" s="243"/>
      <c r="M484" s="230"/>
      <c r="N484" s="230"/>
      <c r="O484" s="230"/>
      <c r="P484" s="230"/>
      <c r="Q484" s="230"/>
      <c r="R484" s="230"/>
      <c r="S484" s="230"/>
      <c r="T484" s="230"/>
      <c r="U484" s="230"/>
      <c r="V484" s="225"/>
      <c r="W484" s="225"/>
      <c r="X484" s="225"/>
      <c r="Y484" s="251"/>
    </row>
    <row r="485" spans="2:25" ht="30">
      <c r="B485" s="258" t="s">
        <v>1844</v>
      </c>
      <c r="C485" s="228" t="s">
        <v>1838</v>
      </c>
      <c r="D485" s="224">
        <v>5.0000000000000001E-3</v>
      </c>
      <c r="E485" s="224">
        <f t="shared" si="26"/>
        <v>0</v>
      </c>
      <c r="F485" s="62">
        <v>43101</v>
      </c>
      <c r="G485" s="223">
        <v>43371</v>
      </c>
      <c r="H485" s="226"/>
      <c r="I485" s="227" t="s">
        <v>1849</v>
      </c>
      <c r="J485" s="227" t="s">
        <v>1834</v>
      </c>
      <c r="K485" s="242"/>
      <c r="L485" s="243"/>
      <c r="M485" s="230"/>
      <c r="N485" s="230"/>
      <c r="O485" s="230"/>
      <c r="P485" s="230"/>
      <c r="Q485" s="230"/>
      <c r="R485" s="230"/>
      <c r="S485" s="230"/>
      <c r="T485" s="230"/>
      <c r="U485" s="230"/>
      <c r="V485" s="225"/>
      <c r="W485" s="225"/>
      <c r="X485" s="225"/>
      <c r="Y485" s="251"/>
    </row>
    <row r="486" spans="2:25" ht="30">
      <c r="B486" s="258" t="s">
        <v>1845</v>
      </c>
      <c r="C486" s="228" t="s">
        <v>1839</v>
      </c>
      <c r="D486" s="224">
        <v>5.0000000000000001E-3</v>
      </c>
      <c r="E486" s="224">
        <f t="shared" si="26"/>
        <v>0</v>
      </c>
      <c r="F486" s="62">
        <v>43101</v>
      </c>
      <c r="G486" s="223">
        <v>43371</v>
      </c>
      <c r="H486" s="226"/>
      <c r="I486" s="227" t="s">
        <v>1849</v>
      </c>
      <c r="J486" s="227" t="s">
        <v>1834</v>
      </c>
      <c r="K486" s="242"/>
      <c r="L486" s="243"/>
      <c r="M486" s="230"/>
      <c r="N486" s="230"/>
      <c r="O486" s="230"/>
      <c r="P486" s="230"/>
      <c r="Q486" s="230"/>
      <c r="R486" s="230"/>
      <c r="S486" s="230"/>
      <c r="T486" s="230"/>
      <c r="U486" s="230"/>
      <c r="V486" s="225"/>
      <c r="W486" s="225"/>
      <c r="X486" s="225"/>
      <c r="Y486" s="251"/>
    </row>
    <row r="487" spans="2:25" ht="30">
      <c r="B487" s="258" t="s">
        <v>1846</v>
      </c>
      <c r="C487" s="228" t="s">
        <v>1840</v>
      </c>
      <c r="D487" s="224">
        <v>5.0000000000000001E-3</v>
      </c>
      <c r="E487" s="224">
        <f t="shared" si="26"/>
        <v>0</v>
      </c>
      <c r="F487" s="62">
        <v>43101</v>
      </c>
      <c r="G487" s="223">
        <v>43392</v>
      </c>
      <c r="H487" s="226"/>
      <c r="I487" s="227" t="s">
        <v>1849</v>
      </c>
      <c r="J487" s="227" t="s">
        <v>1834</v>
      </c>
      <c r="K487" s="242"/>
      <c r="L487" s="243"/>
      <c r="M487" s="230"/>
      <c r="N487" s="230"/>
      <c r="O487" s="230"/>
      <c r="P487" s="230"/>
      <c r="Q487" s="230"/>
      <c r="R487" s="230"/>
      <c r="S487" s="230"/>
      <c r="T487" s="230"/>
      <c r="U487" s="230"/>
      <c r="V487" s="230"/>
      <c r="W487" s="225"/>
      <c r="X487" s="225"/>
      <c r="Y487" s="251"/>
    </row>
    <row r="488" spans="2:25" ht="30">
      <c r="B488" s="258" t="s">
        <v>1847</v>
      </c>
      <c r="C488" s="228" t="s">
        <v>1841</v>
      </c>
      <c r="D488" s="224">
        <v>5.0000000000000001E-3</v>
      </c>
      <c r="E488" s="224">
        <f t="shared" si="26"/>
        <v>0</v>
      </c>
      <c r="F488" s="62">
        <v>43101</v>
      </c>
      <c r="G488" s="223">
        <v>43392</v>
      </c>
      <c r="H488" s="226"/>
      <c r="I488" s="227" t="s">
        <v>1849</v>
      </c>
      <c r="J488" s="227" t="s">
        <v>1834</v>
      </c>
      <c r="K488" s="242"/>
      <c r="L488" s="243"/>
      <c r="M488" s="230"/>
      <c r="N488" s="230"/>
      <c r="O488" s="230"/>
      <c r="P488" s="230"/>
      <c r="Q488" s="230"/>
      <c r="R488" s="230"/>
      <c r="S488" s="230"/>
      <c r="T488" s="230"/>
      <c r="U488" s="230"/>
      <c r="V488" s="230"/>
      <c r="W488" s="225"/>
      <c r="X488" s="225"/>
      <c r="Y488" s="251"/>
    </row>
    <row r="489" spans="2:25" ht="30">
      <c r="B489" s="267" t="s">
        <v>1850</v>
      </c>
      <c r="C489" s="233" t="s">
        <v>1853</v>
      </c>
      <c r="D489" s="234">
        <f>SUM(D490:D491)</f>
        <v>0.01</v>
      </c>
      <c r="E489" s="234">
        <f>SUM(E490:E496)</f>
        <v>0</v>
      </c>
      <c r="F489" s="240"/>
      <c r="G489" s="236"/>
      <c r="H489" s="236"/>
      <c r="I489" s="237" t="s">
        <v>1873</v>
      </c>
      <c r="J489" s="241" t="s">
        <v>1810</v>
      </c>
      <c r="K489" s="237"/>
      <c r="L489" s="238"/>
      <c r="M489" s="239"/>
      <c r="N489" s="239"/>
      <c r="O489" s="239"/>
      <c r="P489" s="239"/>
      <c r="Q489" s="239"/>
      <c r="R489" s="239"/>
      <c r="S489" s="239"/>
      <c r="T489" s="239"/>
      <c r="U489" s="239"/>
      <c r="V489" s="239"/>
      <c r="W489" s="239"/>
      <c r="X489" s="239"/>
      <c r="Y489" s="289"/>
    </row>
    <row r="490" spans="2:25">
      <c r="B490" s="258" t="s">
        <v>1851</v>
      </c>
      <c r="C490" s="228" t="s">
        <v>1854</v>
      </c>
      <c r="D490" s="224">
        <v>5.0000000000000001E-3</v>
      </c>
      <c r="E490" s="224">
        <f t="shared" ref="E490:E491" si="27">(SUM(M490:X490)*D490)</f>
        <v>0</v>
      </c>
      <c r="F490" s="62">
        <v>43132</v>
      </c>
      <c r="G490" s="223">
        <v>43403</v>
      </c>
      <c r="H490" s="226"/>
      <c r="I490" s="227" t="s">
        <v>1872</v>
      </c>
      <c r="J490" s="227" t="s">
        <v>1871</v>
      </c>
      <c r="K490" s="242"/>
      <c r="L490" s="243"/>
      <c r="M490" s="225"/>
      <c r="N490" s="230"/>
      <c r="O490" s="230"/>
      <c r="P490" s="230"/>
      <c r="Q490" s="230"/>
      <c r="R490" s="230"/>
      <c r="S490" s="230"/>
      <c r="T490" s="230"/>
      <c r="U490" s="230"/>
      <c r="V490" s="230"/>
      <c r="W490" s="225"/>
      <c r="X490" s="225"/>
      <c r="Y490" s="251"/>
    </row>
    <row r="491" spans="2:25">
      <c r="B491" s="258" t="s">
        <v>1852</v>
      </c>
      <c r="C491" s="228" t="s">
        <v>1855</v>
      </c>
      <c r="D491" s="224">
        <v>5.0000000000000001E-3</v>
      </c>
      <c r="E491" s="224">
        <f t="shared" si="27"/>
        <v>0</v>
      </c>
      <c r="F491" s="62">
        <v>43132</v>
      </c>
      <c r="G491" s="62">
        <v>43403</v>
      </c>
      <c r="H491" s="226"/>
      <c r="I491" s="227" t="s">
        <v>1872</v>
      </c>
      <c r="J491" s="227" t="s">
        <v>1583</v>
      </c>
      <c r="K491" s="242"/>
      <c r="L491" s="243"/>
      <c r="M491" s="225"/>
      <c r="N491" s="230"/>
      <c r="O491" s="230"/>
      <c r="P491" s="230"/>
      <c r="Q491" s="230"/>
      <c r="R491" s="230"/>
      <c r="S491" s="230"/>
      <c r="T491" s="230"/>
      <c r="U491" s="230"/>
      <c r="V491" s="230"/>
      <c r="W491" s="225"/>
      <c r="X491" s="225"/>
      <c r="Y491" s="251"/>
    </row>
    <row r="492" spans="2:25" ht="30">
      <c r="B492" s="267" t="s">
        <v>1856</v>
      </c>
      <c r="C492" s="233" t="s">
        <v>1857</v>
      </c>
      <c r="D492" s="234">
        <f>SUM(D493:D499)</f>
        <v>3.5000000000000003E-2</v>
      </c>
      <c r="E492" s="234">
        <f>SUM(E493:E499)</f>
        <v>0</v>
      </c>
      <c r="F492" s="240"/>
      <c r="G492" s="236"/>
      <c r="H492" s="236"/>
      <c r="I492" s="237" t="s">
        <v>1874</v>
      </c>
      <c r="J492" s="241" t="s">
        <v>1810</v>
      </c>
      <c r="K492" s="237"/>
      <c r="L492" s="238"/>
      <c r="M492" s="239"/>
      <c r="N492" s="239"/>
      <c r="O492" s="239"/>
      <c r="P492" s="239"/>
      <c r="Q492" s="239"/>
      <c r="R492" s="239"/>
      <c r="S492" s="239"/>
      <c r="T492" s="239"/>
      <c r="U492" s="239"/>
      <c r="V492" s="239"/>
      <c r="W492" s="239"/>
      <c r="X492" s="239"/>
      <c r="Y492" s="289"/>
    </row>
    <row r="493" spans="2:25" ht="30">
      <c r="B493" s="258" t="s">
        <v>1858</v>
      </c>
      <c r="C493" s="228" t="s">
        <v>1865</v>
      </c>
      <c r="D493" s="224">
        <v>5.0000000000000001E-3</v>
      </c>
      <c r="E493" s="224">
        <f t="shared" ref="E493:E499" si="28">(SUM(M493:X493)*D493)</f>
        <v>0</v>
      </c>
      <c r="F493" s="62">
        <v>43102</v>
      </c>
      <c r="G493" s="223">
        <v>43154</v>
      </c>
      <c r="H493" s="226"/>
      <c r="I493" s="227" t="s">
        <v>1875</v>
      </c>
      <c r="J493" s="227" t="s">
        <v>1585</v>
      </c>
      <c r="K493" s="242"/>
      <c r="L493" s="243"/>
      <c r="M493" s="230"/>
      <c r="N493" s="230"/>
      <c r="O493" s="225"/>
      <c r="P493" s="225"/>
      <c r="Q493" s="225"/>
      <c r="R493" s="225"/>
      <c r="S493" s="225"/>
      <c r="T493" s="225"/>
      <c r="U493" s="225"/>
      <c r="V493" s="225"/>
      <c r="W493" s="225"/>
      <c r="X493" s="225"/>
      <c r="Y493" s="251"/>
    </row>
    <row r="494" spans="2:25">
      <c r="B494" s="258" t="s">
        <v>1859</v>
      </c>
      <c r="C494" s="228" t="s">
        <v>1866</v>
      </c>
      <c r="D494" s="224">
        <v>5.0000000000000001E-3</v>
      </c>
      <c r="E494" s="224">
        <f t="shared" si="28"/>
        <v>0</v>
      </c>
      <c r="F494" s="62">
        <v>43102</v>
      </c>
      <c r="G494" s="62">
        <v>43154</v>
      </c>
      <c r="H494" s="226"/>
      <c r="I494" s="227" t="s">
        <v>1875</v>
      </c>
      <c r="J494" s="227" t="s">
        <v>1592</v>
      </c>
      <c r="K494" s="242"/>
      <c r="L494" s="243"/>
      <c r="M494" s="230"/>
      <c r="N494" s="230"/>
      <c r="O494" s="225"/>
      <c r="P494" s="225"/>
      <c r="Q494" s="225"/>
      <c r="R494" s="225"/>
      <c r="S494" s="225"/>
      <c r="T494" s="225"/>
      <c r="U494" s="225"/>
      <c r="V494" s="225"/>
      <c r="W494" s="225"/>
      <c r="X494" s="225"/>
      <c r="Y494" s="251"/>
    </row>
    <row r="495" spans="2:25">
      <c r="B495" s="258" t="s">
        <v>1860</v>
      </c>
      <c r="C495" s="228" t="s">
        <v>1867</v>
      </c>
      <c r="D495" s="224">
        <v>5.0000000000000001E-3</v>
      </c>
      <c r="E495" s="224">
        <f t="shared" si="28"/>
        <v>0</v>
      </c>
      <c r="F495" s="62">
        <v>43102</v>
      </c>
      <c r="G495" s="223">
        <v>43154</v>
      </c>
      <c r="H495" s="226"/>
      <c r="I495" s="227" t="s">
        <v>1875</v>
      </c>
      <c r="J495" s="227" t="s">
        <v>1871</v>
      </c>
      <c r="K495" s="242"/>
      <c r="L495" s="243"/>
      <c r="M495" s="230"/>
      <c r="N495" s="230"/>
      <c r="O495" s="225"/>
      <c r="P495" s="225"/>
      <c r="Q495" s="225"/>
      <c r="R495" s="225"/>
      <c r="S495" s="225"/>
      <c r="T495" s="225"/>
      <c r="U495" s="225"/>
      <c r="V495" s="225"/>
      <c r="W495" s="225"/>
      <c r="X495" s="225"/>
      <c r="Y495" s="251"/>
    </row>
    <row r="496" spans="2:25" ht="30">
      <c r="B496" s="258" t="s">
        <v>1861</v>
      </c>
      <c r="C496" s="228" t="s">
        <v>1868</v>
      </c>
      <c r="D496" s="224">
        <v>5.0000000000000001E-3</v>
      </c>
      <c r="E496" s="224">
        <f t="shared" si="28"/>
        <v>0</v>
      </c>
      <c r="F496" s="62">
        <v>43102</v>
      </c>
      <c r="G496" s="223">
        <v>43154</v>
      </c>
      <c r="H496" s="226"/>
      <c r="I496" s="227" t="s">
        <v>1875</v>
      </c>
      <c r="J496" s="227" t="s">
        <v>1589</v>
      </c>
      <c r="K496" s="242"/>
      <c r="L496" s="243"/>
      <c r="M496" s="230"/>
      <c r="N496" s="230"/>
      <c r="O496" s="225"/>
      <c r="P496" s="225"/>
      <c r="Q496" s="225"/>
      <c r="R496" s="225"/>
      <c r="S496" s="225"/>
      <c r="T496" s="225"/>
      <c r="U496" s="225"/>
      <c r="V496" s="225"/>
      <c r="W496" s="225"/>
      <c r="X496" s="225"/>
      <c r="Y496" s="251"/>
    </row>
    <row r="497" spans="2:25">
      <c r="B497" s="258" t="s">
        <v>1862</v>
      </c>
      <c r="C497" s="228" t="s">
        <v>1869</v>
      </c>
      <c r="D497" s="224">
        <v>5.0000000000000001E-3</v>
      </c>
      <c r="E497" s="224">
        <f t="shared" si="28"/>
        <v>0</v>
      </c>
      <c r="F497" s="62">
        <v>43102</v>
      </c>
      <c r="G497" s="223">
        <v>43182</v>
      </c>
      <c r="H497" s="226"/>
      <c r="I497" s="227" t="s">
        <v>1875</v>
      </c>
      <c r="J497" s="227" t="s">
        <v>1582</v>
      </c>
      <c r="K497" s="242"/>
      <c r="L497" s="243"/>
      <c r="M497" s="230"/>
      <c r="N497" s="230"/>
      <c r="O497" s="230"/>
      <c r="P497" s="225"/>
      <c r="Q497" s="225"/>
      <c r="R497" s="225"/>
      <c r="S497" s="225"/>
      <c r="T497" s="225"/>
      <c r="U497" s="225"/>
      <c r="V497" s="225"/>
      <c r="W497" s="225"/>
      <c r="X497" s="225"/>
      <c r="Y497" s="251"/>
    </row>
    <row r="498" spans="2:25" ht="30">
      <c r="B498" s="258" t="s">
        <v>1863</v>
      </c>
      <c r="C498" s="228" t="s">
        <v>1876</v>
      </c>
      <c r="D498" s="224">
        <v>5.0000000000000001E-3</v>
      </c>
      <c r="E498" s="224">
        <f t="shared" si="28"/>
        <v>0</v>
      </c>
      <c r="F498" s="62">
        <v>43102</v>
      </c>
      <c r="G498" s="223">
        <v>43182</v>
      </c>
      <c r="H498" s="226"/>
      <c r="I498" s="227" t="s">
        <v>1875</v>
      </c>
      <c r="J498" s="227" t="s">
        <v>1159</v>
      </c>
      <c r="K498" s="242"/>
      <c r="L498" s="243"/>
      <c r="M498" s="230"/>
      <c r="N498" s="230"/>
      <c r="O498" s="230"/>
      <c r="P498" s="225"/>
      <c r="Q498" s="225"/>
      <c r="R498" s="225"/>
      <c r="S498" s="225"/>
      <c r="T498" s="225"/>
      <c r="U498" s="225"/>
      <c r="V498" s="225"/>
      <c r="W498" s="225"/>
      <c r="X498" s="225"/>
      <c r="Y498" s="251"/>
    </row>
    <row r="499" spans="2:25" ht="30">
      <c r="B499" s="258" t="s">
        <v>1864</v>
      </c>
      <c r="C499" s="228" t="s">
        <v>1870</v>
      </c>
      <c r="D499" s="224">
        <v>5.0000000000000001E-3</v>
      </c>
      <c r="E499" s="224">
        <f t="shared" si="28"/>
        <v>0</v>
      </c>
      <c r="F499" s="62">
        <v>43102</v>
      </c>
      <c r="G499" s="223">
        <v>43196</v>
      </c>
      <c r="H499" s="226"/>
      <c r="I499" s="227" t="s">
        <v>1875</v>
      </c>
      <c r="J499" s="227" t="s">
        <v>1588</v>
      </c>
      <c r="K499" s="242"/>
      <c r="L499" s="243"/>
      <c r="M499" s="230"/>
      <c r="N499" s="230"/>
      <c r="O499" s="230"/>
      <c r="P499" s="230"/>
      <c r="Q499" s="225"/>
      <c r="R499" s="225"/>
      <c r="S499" s="225"/>
      <c r="T499" s="225"/>
      <c r="U499" s="225"/>
      <c r="V499" s="225"/>
      <c r="W499" s="225"/>
      <c r="X499" s="225"/>
      <c r="Y499" s="251"/>
    </row>
    <row r="500" spans="2:25">
      <c r="B500" s="267" t="s">
        <v>1877</v>
      </c>
      <c r="C500" s="233" t="s">
        <v>1878</v>
      </c>
      <c r="D500" s="234">
        <f>SUM(D501)</f>
        <v>0.01</v>
      </c>
      <c r="E500" s="234">
        <f>SUM(E501)</f>
        <v>0</v>
      </c>
      <c r="F500" s="240"/>
      <c r="G500" s="236"/>
      <c r="H500" s="236"/>
      <c r="I500" s="237" t="s">
        <v>1880</v>
      </c>
      <c r="J500" s="241"/>
      <c r="K500" s="237"/>
      <c r="L500" s="238"/>
      <c r="M500" s="239"/>
      <c r="N500" s="239"/>
      <c r="O500" s="239"/>
      <c r="P500" s="239"/>
      <c r="Q500" s="239"/>
      <c r="R500" s="239"/>
      <c r="S500" s="239"/>
      <c r="T500" s="239"/>
      <c r="U500" s="239"/>
      <c r="V500" s="239"/>
      <c r="W500" s="239"/>
      <c r="X500" s="239"/>
      <c r="Y500" s="289"/>
    </row>
    <row r="501" spans="2:25" ht="30">
      <c r="B501" s="258" t="s">
        <v>1935</v>
      </c>
      <c r="C501" s="228" t="s">
        <v>1879</v>
      </c>
      <c r="D501" s="224">
        <v>0.01</v>
      </c>
      <c r="E501" s="224">
        <f>(SUM(M501:X501)*D501)</f>
        <v>0</v>
      </c>
      <c r="F501" s="62">
        <v>43102</v>
      </c>
      <c r="G501" s="223">
        <v>43465</v>
      </c>
      <c r="H501" s="226"/>
      <c r="I501" s="227" t="s">
        <v>1881</v>
      </c>
      <c r="J501" s="227" t="s">
        <v>1810</v>
      </c>
      <c r="K501" s="242"/>
      <c r="L501" s="243"/>
      <c r="M501" s="230"/>
      <c r="N501" s="230"/>
      <c r="O501" s="230"/>
      <c r="P501" s="230"/>
      <c r="Q501" s="230"/>
      <c r="R501" s="230"/>
      <c r="S501" s="230"/>
      <c r="T501" s="230"/>
      <c r="U501" s="230"/>
      <c r="V501" s="230"/>
      <c r="W501" s="230"/>
      <c r="X501" s="230"/>
      <c r="Y501" s="251"/>
    </row>
    <row r="502" spans="2:25" s="9" customFormat="1">
      <c r="B502" s="257" t="s">
        <v>34</v>
      </c>
      <c r="C502" s="151" t="s">
        <v>1508</v>
      </c>
      <c r="D502" s="152">
        <f>D503+D509+D512+D519+D524+D527</f>
        <v>1</v>
      </c>
      <c r="E502" s="152">
        <f>E503+E509+E512+E519+E524+E527</f>
        <v>0</v>
      </c>
      <c r="F502" s="153"/>
      <c r="G502" s="153"/>
      <c r="H502" s="153"/>
      <c r="I502" s="153"/>
      <c r="J502" s="153"/>
      <c r="K502" s="153"/>
      <c r="L502" s="153"/>
      <c r="M502" s="154"/>
      <c r="N502" s="154"/>
      <c r="O502" s="154"/>
      <c r="P502" s="154"/>
      <c r="Q502" s="154"/>
      <c r="R502" s="154"/>
      <c r="S502" s="154"/>
      <c r="T502" s="154"/>
      <c r="U502" s="154"/>
      <c r="V502" s="154"/>
      <c r="W502" s="154"/>
      <c r="X502" s="154"/>
      <c r="Y502" s="274"/>
    </row>
    <row r="503" spans="2:25" ht="35.25" customHeight="1">
      <c r="B503" s="264" t="s">
        <v>22</v>
      </c>
      <c r="C503" s="233" t="s">
        <v>1391</v>
      </c>
      <c r="D503" s="234">
        <f>SUM(D504:D508)</f>
        <v>7.5000000000000011E-2</v>
      </c>
      <c r="E503" s="234">
        <f>SUM(E504:E508)</f>
        <v>0</v>
      </c>
      <c r="F503" s="123"/>
      <c r="G503" s="120"/>
      <c r="H503" s="120"/>
      <c r="I503" s="192"/>
      <c r="J503" s="122" t="s">
        <v>1392</v>
      </c>
      <c r="K503" s="193"/>
      <c r="L503" s="238"/>
      <c r="M503" s="239"/>
      <c r="N503" s="239"/>
      <c r="O503" s="239"/>
      <c r="P503" s="239"/>
      <c r="Q503" s="239"/>
      <c r="R503" s="239"/>
      <c r="S503" s="239"/>
      <c r="T503" s="239"/>
      <c r="U503" s="239"/>
      <c r="V503" s="239"/>
      <c r="W503" s="239"/>
      <c r="X503" s="239"/>
      <c r="Y503" s="271"/>
    </row>
    <row r="504" spans="2:25" ht="30">
      <c r="B504" s="258" t="s">
        <v>4</v>
      </c>
      <c r="C504" s="228" t="s">
        <v>1393</v>
      </c>
      <c r="D504" s="224">
        <v>2.5000000000000001E-2</v>
      </c>
      <c r="E504" s="224">
        <f t="shared" ref="E504:E520" si="29">(SUM(M504:X504)*D504)</f>
        <v>0</v>
      </c>
      <c r="F504" s="62" t="s">
        <v>1394</v>
      </c>
      <c r="G504" s="62" t="s">
        <v>1395</v>
      </c>
      <c r="H504" s="248"/>
      <c r="I504" s="249" t="s">
        <v>1905</v>
      </c>
      <c r="J504" s="249" t="s">
        <v>1396</v>
      </c>
      <c r="K504" s="106">
        <v>8800</v>
      </c>
      <c r="L504" s="243"/>
      <c r="M504" s="230"/>
      <c r="N504" s="230"/>
      <c r="O504" s="230"/>
      <c r="P504" s="230"/>
      <c r="Q504" s="230"/>
      <c r="R504" s="230"/>
      <c r="S504" s="230"/>
      <c r="T504" s="230"/>
      <c r="U504" s="230"/>
      <c r="V504" s="230"/>
      <c r="W504" s="225"/>
      <c r="X504" s="225"/>
      <c r="Y504" s="275"/>
    </row>
    <row r="505" spans="2:25" ht="30">
      <c r="B505" s="258" t="s">
        <v>5</v>
      </c>
      <c r="C505" s="228" t="s">
        <v>1937</v>
      </c>
      <c r="D505" s="224">
        <v>5.0000000000000001E-3</v>
      </c>
      <c r="E505" s="224">
        <f t="shared" ref="E505" si="30">(SUM(M505:X505)*D505)</f>
        <v>0</v>
      </c>
      <c r="F505" s="62" t="s">
        <v>1395</v>
      </c>
      <c r="G505" s="62" t="s">
        <v>1908</v>
      </c>
      <c r="H505" s="248"/>
      <c r="I505" s="249" t="s">
        <v>866</v>
      </c>
      <c r="J505" s="249" t="s">
        <v>1396</v>
      </c>
      <c r="K505" s="106"/>
      <c r="L505" s="243"/>
      <c r="M505" s="225"/>
      <c r="N505" s="225"/>
      <c r="O505" s="225"/>
      <c r="P505" s="225"/>
      <c r="Q505" s="225"/>
      <c r="R505" s="225"/>
      <c r="S505" s="225"/>
      <c r="T505" s="225"/>
      <c r="U505" s="225"/>
      <c r="V505" s="230"/>
      <c r="W505" s="230"/>
      <c r="X505" s="230"/>
      <c r="Y505" s="275" t="s">
        <v>1940</v>
      </c>
    </row>
    <row r="506" spans="2:25" ht="30">
      <c r="B506" s="268" t="s">
        <v>5</v>
      </c>
      <c r="C506" s="168" t="s">
        <v>1936</v>
      </c>
      <c r="D506" s="224">
        <v>5.0000000000000001E-3</v>
      </c>
      <c r="E506" s="224">
        <f t="shared" si="29"/>
        <v>0</v>
      </c>
      <c r="F506" s="62" t="s">
        <v>1395</v>
      </c>
      <c r="G506" s="62" t="s">
        <v>1908</v>
      </c>
      <c r="H506" s="248"/>
      <c r="I506" s="249" t="s">
        <v>866</v>
      </c>
      <c r="J506" s="249" t="s">
        <v>1396</v>
      </c>
      <c r="K506" s="106"/>
      <c r="L506" s="243"/>
      <c r="M506" s="225"/>
      <c r="N506" s="225"/>
      <c r="O506" s="225"/>
      <c r="P506" s="225"/>
      <c r="Q506" s="225"/>
      <c r="R506" s="225"/>
      <c r="S506" s="225"/>
      <c r="T506" s="225"/>
      <c r="U506" s="225"/>
      <c r="V506" s="230"/>
      <c r="W506" s="230"/>
      <c r="X506" s="230"/>
      <c r="Y506" s="275" t="s">
        <v>1941</v>
      </c>
    </row>
    <row r="507" spans="2:25" ht="30">
      <c r="B507" s="258" t="s">
        <v>6</v>
      </c>
      <c r="C507" s="228" t="s">
        <v>1397</v>
      </c>
      <c r="D507" s="224">
        <v>0.02</v>
      </c>
      <c r="E507" s="224">
        <f t="shared" si="29"/>
        <v>0</v>
      </c>
      <c r="F507" s="62" t="s">
        <v>1394</v>
      </c>
      <c r="G507" s="62" t="s">
        <v>1395</v>
      </c>
      <c r="H507" s="248"/>
      <c r="I507" s="249" t="s">
        <v>1712</v>
      </c>
      <c r="J507" s="249" t="s">
        <v>1396</v>
      </c>
      <c r="K507" s="106">
        <v>4950</v>
      </c>
      <c r="L507" s="243"/>
      <c r="M507" s="230"/>
      <c r="N507" s="230"/>
      <c r="O507" s="230"/>
      <c r="P507" s="230"/>
      <c r="Q507" s="230"/>
      <c r="R507" s="230"/>
      <c r="S507" s="230"/>
      <c r="T507" s="230"/>
      <c r="U507" s="230"/>
      <c r="V507" s="230"/>
      <c r="W507" s="225"/>
      <c r="X507" s="225"/>
      <c r="Y507" s="275"/>
    </row>
    <row r="508" spans="2:25" ht="30">
      <c r="B508" s="258" t="s">
        <v>7</v>
      </c>
      <c r="C508" s="228" t="s">
        <v>1398</v>
      </c>
      <c r="D508" s="224">
        <v>0.02</v>
      </c>
      <c r="E508" s="224">
        <f t="shared" si="29"/>
        <v>0</v>
      </c>
      <c r="F508" s="62" t="s">
        <v>1394</v>
      </c>
      <c r="G508" s="62" t="s">
        <v>1395</v>
      </c>
      <c r="H508" s="248"/>
      <c r="I508" s="249" t="s">
        <v>1713</v>
      </c>
      <c r="J508" s="249" t="s">
        <v>1396</v>
      </c>
      <c r="K508" s="106">
        <v>4925</v>
      </c>
      <c r="L508" s="243"/>
      <c r="M508" s="230"/>
      <c r="N508" s="230"/>
      <c r="O508" s="230"/>
      <c r="P508" s="230"/>
      <c r="Q508" s="230"/>
      <c r="R508" s="230"/>
      <c r="S508" s="230"/>
      <c r="T508" s="230"/>
      <c r="U508" s="230"/>
      <c r="V508" s="230"/>
      <c r="W508" s="225"/>
      <c r="X508" s="225"/>
      <c r="Y508" s="276"/>
    </row>
    <row r="509" spans="2:25" ht="36" customHeight="1">
      <c r="B509" s="264" t="s">
        <v>25</v>
      </c>
      <c r="C509" s="233" t="s">
        <v>1399</v>
      </c>
      <c r="D509" s="234">
        <f>SUM(D510:D511)</f>
        <v>0.42</v>
      </c>
      <c r="E509" s="234">
        <f t="shared" ref="E509" si="31">SUM(E510:E511)</f>
        <v>0</v>
      </c>
      <c r="F509" s="120"/>
      <c r="G509" s="120"/>
      <c r="H509" s="120"/>
      <c r="I509" s="121"/>
      <c r="J509" s="122" t="s">
        <v>1392</v>
      </c>
      <c r="K509" s="193"/>
      <c r="L509" s="238"/>
      <c r="M509" s="239"/>
      <c r="N509" s="239"/>
      <c r="O509" s="239"/>
      <c r="P509" s="239"/>
      <c r="Q509" s="239"/>
      <c r="R509" s="239"/>
      <c r="S509" s="239"/>
      <c r="T509" s="239"/>
      <c r="U509" s="239"/>
      <c r="V509" s="239"/>
      <c r="W509" s="239"/>
      <c r="X509" s="239"/>
      <c r="Y509" s="277"/>
    </row>
    <row r="510" spans="2:25" ht="30">
      <c r="B510" s="258" t="s">
        <v>9</v>
      </c>
      <c r="C510" s="228" t="s">
        <v>1400</v>
      </c>
      <c r="D510" s="224">
        <v>0.12</v>
      </c>
      <c r="E510" s="224">
        <f t="shared" si="29"/>
        <v>0</v>
      </c>
      <c r="F510" s="172" t="s">
        <v>1401</v>
      </c>
      <c r="G510" s="172" t="s">
        <v>1402</v>
      </c>
      <c r="H510" s="248"/>
      <c r="I510" s="249" t="s">
        <v>1702</v>
      </c>
      <c r="J510" s="249" t="s">
        <v>1403</v>
      </c>
      <c r="K510" s="243">
        <v>42000</v>
      </c>
      <c r="L510" s="243"/>
      <c r="M510" s="230"/>
      <c r="N510" s="230"/>
      <c r="O510" s="230"/>
      <c r="P510" s="230"/>
      <c r="Q510" s="230"/>
      <c r="R510" s="230"/>
      <c r="S510" s="230"/>
      <c r="T510" s="230"/>
      <c r="U510" s="230"/>
      <c r="V510" s="230"/>
      <c r="W510" s="230"/>
      <c r="X510" s="230"/>
      <c r="Y510" s="276"/>
    </row>
    <row r="511" spans="2:25" ht="30">
      <c r="B511" s="258" t="s">
        <v>10</v>
      </c>
      <c r="C511" s="228" t="s">
        <v>1404</v>
      </c>
      <c r="D511" s="224">
        <v>0.3</v>
      </c>
      <c r="E511" s="224">
        <f t="shared" si="29"/>
        <v>0</v>
      </c>
      <c r="F511" s="62" t="s">
        <v>1405</v>
      </c>
      <c r="G511" s="186" t="s">
        <v>1406</v>
      </c>
      <c r="H511" s="248"/>
      <c r="I511" s="249" t="s">
        <v>1703</v>
      </c>
      <c r="J511" s="249" t="s">
        <v>1403</v>
      </c>
      <c r="K511" s="243">
        <v>108000</v>
      </c>
      <c r="L511" s="243"/>
      <c r="M511" s="230"/>
      <c r="N511" s="230"/>
      <c r="O511" s="230"/>
      <c r="P511" s="230"/>
      <c r="Q511" s="230"/>
      <c r="R511" s="230"/>
      <c r="S511" s="230"/>
      <c r="T511" s="230"/>
      <c r="U511" s="230"/>
      <c r="V511" s="230"/>
      <c r="W511" s="230"/>
      <c r="X511" s="230"/>
      <c r="Y511" s="276"/>
    </row>
    <row r="512" spans="2:25" ht="30">
      <c r="B512" s="264" t="s">
        <v>24</v>
      </c>
      <c r="C512" s="233" t="s">
        <v>1407</v>
      </c>
      <c r="D512" s="234">
        <f>SUM(D513:D518)</f>
        <v>9.0000000000000011E-2</v>
      </c>
      <c r="E512" s="234">
        <f>SUM(E513:E518)</f>
        <v>0</v>
      </c>
      <c r="F512" s="235"/>
      <c r="G512" s="120"/>
      <c r="H512" s="120"/>
      <c r="I512" s="121"/>
      <c r="J512" s="122" t="s">
        <v>1392</v>
      </c>
      <c r="K512" s="238"/>
      <c r="L512" s="238"/>
      <c r="M512" s="239"/>
      <c r="N512" s="239"/>
      <c r="O512" s="239"/>
      <c r="P512" s="239"/>
      <c r="Q512" s="239"/>
      <c r="R512" s="239"/>
      <c r="S512" s="239"/>
      <c r="T512" s="239"/>
      <c r="U512" s="239"/>
      <c r="V512" s="239"/>
      <c r="W512" s="239"/>
      <c r="X512" s="239"/>
      <c r="Y512" s="277"/>
    </row>
    <row r="513" spans="2:25" ht="30">
      <c r="B513" s="258" t="s">
        <v>16</v>
      </c>
      <c r="C513" s="228" t="s">
        <v>1408</v>
      </c>
      <c r="D513" s="224">
        <v>0.05</v>
      </c>
      <c r="E513" s="224">
        <f t="shared" si="29"/>
        <v>0</v>
      </c>
      <c r="F513" s="62" t="s">
        <v>1409</v>
      </c>
      <c r="G513" s="248" t="s">
        <v>1410</v>
      </c>
      <c r="H513" s="248"/>
      <c r="I513" s="249" t="s">
        <v>1701</v>
      </c>
      <c r="J513" s="249" t="s">
        <v>1411</v>
      </c>
      <c r="K513" s="243">
        <v>17600</v>
      </c>
      <c r="L513" s="243"/>
      <c r="M513" s="225"/>
      <c r="N513" s="225"/>
      <c r="O513" s="230"/>
      <c r="P513" s="230"/>
      <c r="Q513" s="230"/>
      <c r="R513" s="230"/>
      <c r="S513" s="230"/>
      <c r="T513" s="230"/>
      <c r="U513" s="230"/>
      <c r="V513" s="230"/>
      <c r="W513" s="230"/>
      <c r="X513" s="230"/>
      <c r="Y513" s="276"/>
    </row>
    <row r="514" spans="2:25" ht="30">
      <c r="B514" s="258" t="s">
        <v>17</v>
      </c>
      <c r="C514" s="228" t="s">
        <v>1412</v>
      </c>
      <c r="D514" s="224">
        <v>5.0000000000000001E-3</v>
      </c>
      <c r="E514" s="224">
        <f t="shared" si="29"/>
        <v>0</v>
      </c>
      <c r="F514" s="62" t="s">
        <v>1413</v>
      </c>
      <c r="G514" s="248" t="s">
        <v>1414</v>
      </c>
      <c r="H514" s="248"/>
      <c r="I514" s="249" t="s">
        <v>1668</v>
      </c>
      <c r="J514" s="249" t="s">
        <v>1411</v>
      </c>
      <c r="K514" s="243">
        <v>1400</v>
      </c>
      <c r="L514" s="243"/>
      <c r="M514" s="225"/>
      <c r="N514" s="230"/>
      <c r="O514" s="230"/>
      <c r="P514" s="230"/>
      <c r="Q514" s="230"/>
      <c r="R514" s="230"/>
      <c r="S514" s="230"/>
      <c r="T514" s="230"/>
      <c r="U514" s="230"/>
      <c r="V514" s="230"/>
      <c r="W514" s="230"/>
      <c r="X514" s="225"/>
      <c r="Y514" s="276"/>
    </row>
    <row r="515" spans="2:25" ht="30">
      <c r="B515" s="258" t="s">
        <v>869</v>
      </c>
      <c r="C515" s="228" t="s">
        <v>1415</v>
      </c>
      <c r="D515" s="224">
        <v>0.02</v>
      </c>
      <c r="E515" s="224">
        <f t="shared" si="29"/>
        <v>0</v>
      </c>
      <c r="F515" s="62" t="s">
        <v>1416</v>
      </c>
      <c r="G515" s="248" t="s">
        <v>1409</v>
      </c>
      <c r="H515" s="248"/>
      <c r="I515" s="249" t="s">
        <v>1700</v>
      </c>
      <c r="J515" s="249" t="s">
        <v>1411</v>
      </c>
      <c r="K515" s="243">
        <v>7050</v>
      </c>
      <c r="L515" s="243"/>
      <c r="M515" s="230"/>
      <c r="N515" s="230"/>
      <c r="O515" s="230"/>
      <c r="P515" s="225"/>
      <c r="Q515" s="225"/>
      <c r="R515" s="225"/>
      <c r="S515" s="225"/>
      <c r="T515" s="225"/>
      <c r="U515" s="225"/>
      <c r="V515" s="225"/>
      <c r="W515" s="225"/>
      <c r="X515" s="225"/>
      <c r="Y515" s="276"/>
    </row>
    <row r="516" spans="2:25" ht="30">
      <c r="B516" s="258" t="s">
        <v>871</v>
      </c>
      <c r="C516" s="228" t="s">
        <v>1417</v>
      </c>
      <c r="D516" s="224">
        <v>5.0000000000000001E-3</v>
      </c>
      <c r="E516" s="224">
        <f t="shared" si="29"/>
        <v>0</v>
      </c>
      <c r="F516" s="62" t="s">
        <v>1409</v>
      </c>
      <c r="G516" s="248" t="s">
        <v>1414</v>
      </c>
      <c r="H516" s="248"/>
      <c r="I516" s="249" t="s">
        <v>1669</v>
      </c>
      <c r="J516" s="249" t="s">
        <v>1411</v>
      </c>
      <c r="K516" s="243">
        <v>3550</v>
      </c>
      <c r="L516" s="243"/>
      <c r="M516" s="225"/>
      <c r="N516" s="225"/>
      <c r="O516" s="230"/>
      <c r="P516" s="230"/>
      <c r="Q516" s="230"/>
      <c r="R516" s="230"/>
      <c r="S516" s="230"/>
      <c r="T516" s="230"/>
      <c r="U516" s="230"/>
      <c r="V516" s="230"/>
      <c r="W516" s="230"/>
      <c r="X516" s="225"/>
      <c r="Y516" s="276"/>
    </row>
    <row r="517" spans="2:25" ht="30">
      <c r="B517" s="258" t="s">
        <v>872</v>
      </c>
      <c r="C517" s="228" t="s">
        <v>1418</v>
      </c>
      <c r="D517" s="224">
        <v>5.0000000000000001E-3</v>
      </c>
      <c r="E517" s="224">
        <f t="shared" si="29"/>
        <v>0</v>
      </c>
      <c r="F517" s="62" t="s">
        <v>1409</v>
      </c>
      <c r="G517" s="248" t="s">
        <v>1414</v>
      </c>
      <c r="H517" s="248"/>
      <c r="I517" s="249" t="s">
        <v>1669</v>
      </c>
      <c r="J517" s="249" t="s">
        <v>1411</v>
      </c>
      <c r="K517" s="243">
        <v>3550</v>
      </c>
      <c r="L517" s="243"/>
      <c r="M517" s="225"/>
      <c r="N517" s="225"/>
      <c r="O517" s="230"/>
      <c r="P517" s="230"/>
      <c r="Q517" s="230"/>
      <c r="R517" s="230"/>
      <c r="S517" s="230"/>
      <c r="T517" s="230"/>
      <c r="U517" s="230"/>
      <c r="V517" s="230"/>
      <c r="W517" s="230"/>
      <c r="X517" s="225"/>
      <c r="Y517" s="276"/>
    </row>
    <row r="518" spans="2:25" ht="30">
      <c r="B518" s="258" t="s">
        <v>1419</v>
      </c>
      <c r="C518" s="168" t="s">
        <v>1420</v>
      </c>
      <c r="D518" s="224">
        <v>5.0000000000000001E-3</v>
      </c>
      <c r="E518" s="224">
        <f t="shared" si="29"/>
        <v>0</v>
      </c>
      <c r="F518" s="62" t="s">
        <v>1421</v>
      </c>
      <c r="G518" s="248" t="s">
        <v>1414</v>
      </c>
      <c r="H518" s="110"/>
      <c r="I518" s="249" t="s">
        <v>1669</v>
      </c>
      <c r="J518" s="249" t="s">
        <v>1411</v>
      </c>
      <c r="K518" s="243">
        <v>3550</v>
      </c>
      <c r="L518" s="243"/>
      <c r="M518" s="225"/>
      <c r="N518" s="225"/>
      <c r="O518" s="225"/>
      <c r="P518" s="230"/>
      <c r="Q518" s="230"/>
      <c r="R518" s="230"/>
      <c r="S518" s="230"/>
      <c r="T518" s="230"/>
      <c r="U518" s="230"/>
      <c r="V518" s="230"/>
      <c r="W518" s="230"/>
      <c r="X518" s="225"/>
      <c r="Y518" s="276"/>
    </row>
    <row r="519" spans="2:25" ht="30.75" customHeight="1">
      <c r="B519" s="264" t="s">
        <v>23</v>
      </c>
      <c r="C519" s="233" t="s">
        <v>1422</v>
      </c>
      <c r="D519" s="234">
        <f>SUM(D520:D523)</f>
        <v>0.30000000000000004</v>
      </c>
      <c r="E519" s="234">
        <f>SUM(E520:E523)</f>
        <v>0</v>
      </c>
      <c r="F519" s="235"/>
      <c r="G519" s="120"/>
      <c r="H519" s="120"/>
      <c r="I519" s="121"/>
      <c r="J519" s="122" t="s">
        <v>1392</v>
      </c>
      <c r="K519" s="238"/>
      <c r="L519" s="238"/>
      <c r="M519" s="239"/>
      <c r="N519" s="239"/>
      <c r="O519" s="239"/>
      <c r="P519" s="239"/>
      <c r="Q519" s="239"/>
      <c r="R519" s="239"/>
      <c r="S519" s="239"/>
      <c r="T519" s="239"/>
      <c r="U519" s="239"/>
      <c r="V519" s="239"/>
      <c r="W519" s="239"/>
      <c r="X519" s="239"/>
      <c r="Y519" s="277"/>
    </row>
    <row r="520" spans="2:25" ht="30">
      <c r="B520" s="258" t="s">
        <v>18</v>
      </c>
      <c r="C520" s="228" t="s">
        <v>1423</v>
      </c>
      <c r="D520" s="187">
        <v>0.08</v>
      </c>
      <c r="E520" s="224">
        <f t="shared" si="29"/>
        <v>0</v>
      </c>
      <c r="F520" s="188" t="s">
        <v>1413</v>
      </c>
      <c r="G520" s="110" t="s">
        <v>1424</v>
      </c>
      <c r="H520" s="110"/>
      <c r="I520" s="249" t="s">
        <v>1699</v>
      </c>
      <c r="J520" s="189" t="s">
        <v>1396</v>
      </c>
      <c r="K520" s="243">
        <v>34200</v>
      </c>
      <c r="L520" s="243"/>
      <c r="M520" s="225"/>
      <c r="N520" s="230"/>
      <c r="O520" s="230"/>
      <c r="P520" s="230"/>
      <c r="Q520" s="230"/>
      <c r="R520" s="230"/>
      <c r="S520" s="230"/>
      <c r="T520" s="230"/>
      <c r="U520" s="230"/>
      <c r="V520" s="225"/>
      <c r="W520" s="225"/>
      <c r="X520" s="225"/>
      <c r="Y520" s="291"/>
    </row>
    <row r="521" spans="2:25" ht="30">
      <c r="B521" s="258" t="s">
        <v>19</v>
      </c>
      <c r="C521" s="228" t="s">
        <v>1425</v>
      </c>
      <c r="D521" s="187">
        <v>0.08</v>
      </c>
      <c r="E521" s="224">
        <f t="shared" ref="E521:E523" si="32">(SUM(M521:X521)*D521)</f>
        <v>0</v>
      </c>
      <c r="F521" s="188" t="s">
        <v>1413</v>
      </c>
      <c r="G521" s="110" t="s">
        <v>1424</v>
      </c>
      <c r="H521" s="110"/>
      <c r="I521" s="249" t="s">
        <v>1699</v>
      </c>
      <c r="J521" s="189" t="s">
        <v>1396</v>
      </c>
      <c r="K521" s="243">
        <v>34200</v>
      </c>
      <c r="L521" s="243"/>
      <c r="M521" s="225"/>
      <c r="N521" s="230"/>
      <c r="O521" s="230"/>
      <c r="P521" s="230"/>
      <c r="Q521" s="230"/>
      <c r="R521" s="230"/>
      <c r="S521" s="230"/>
      <c r="T521" s="230"/>
      <c r="U521" s="230"/>
      <c r="V521" s="225"/>
      <c r="W521" s="225"/>
      <c r="X521" s="225"/>
      <c r="Y521" s="291"/>
    </row>
    <row r="522" spans="2:25" ht="30">
      <c r="B522" s="268" t="s">
        <v>20</v>
      </c>
      <c r="C522" s="168" t="s">
        <v>1906</v>
      </c>
      <c r="D522" s="253">
        <v>7.0000000000000007E-2</v>
      </c>
      <c r="E522" s="224">
        <f t="shared" si="32"/>
        <v>0</v>
      </c>
      <c r="F522" s="188" t="s">
        <v>1413</v>
      </c>
      <c r="G522" s="110" t="s">
        <v>1424</v>
      </c>
      <c r="H522" s="110"/>
      <c r="I522" s="249" t="s">
        <v>1938</v>
      </c>
      <c r="J522" s="189" t="s">
        <v>1396</v>
      </c>
      <c r="K522" s="243">
        <v>15000</v>
      </c>
      <c r="L522" s="243"/>
      <c r="M522" s="225"/>
      <c r="N522" s="230"/>
      <c r="O522" s="230"/>
      <c r="P522" s="230"/>
      <c r="Q522" s="230"/>
      <c r="R522" s="230"/>
      <c r="S522" s="230"/>
      <c r="T522" s="230"/>
      <c r="U522" s="230"/>
      <c r="V522" s="225"/>
      <c r="W522" s="225"/>
      <c r="X522" s="225"/>
      <c r="Y522" s="291"/>
    </row>
    <row r="523" spans="2:25" ht="30">
      <c r="B523" s="268" t="s">
        <v>1105</v>
      </c>
      <c r="C523" s="168" t="s">
        <v>1907</v>
      </c>
      <c r="D523" s="253">
        <v>7.0000000000000007E-2</v>
      </c>
      <c r="E523" s="224">
        <f t="shared" si="32"/>
        <v>0</v>
      </c>
      <c r="F523" s="188" t="s">
        <v>1413</v>
      </c>
      <c r="G523" s="110" t="s">
        <v>1424</v>
      </c>
      <c r="H523" s="110"/>
      <c r="I523" s="249" t="s">
        <v>1938</v>
      </c>
      <c r="J523" s="189" t="s">
        <v>1396</v>
      </c>
      <c r="K523" s="243">
        <v>15000</v>
      </c>
      <c r="L523" s="243"/>
      <c r="M523" s="225"/>
      <c r="N523" s="230"/>
      <c r="O523" s="230"/>
      <c r="P523" s="230"/>
      <c r="Q523" s="230"/>
      <c r="R523" s="230"/>
      <c r="S523" s="230"/>
      <c r="T523" s="230"/>
      <c r="U523" s="230"/>
      <c r="V523" s="225"/>
      <c r="W523" s="225"/>
      <c r="X523" s="225"/>
      <c r="Y523" s="291"/>
    </row>
    <row r="524" spans="2:25" ht="36" customHeight="1">
      <c r="B524" s="264" t="s">
        <v>1072</v>
      </c>
      <c r="C524" s="233" t="s">
        <v>1428</v>
      </c>
      <c r="D524" s="234">
        <f>SUM(D525:D526)</f>
        <v>0.11</v>
      </c>
      <c r="E524" s="234">
        <f>SUM(E525:E526)</f>
        <v>0</v>
      </c>
      <c r="F524" s="235"/>
      <c r="G524" s="120"/>
      <c r="H524" s="120"/>
      <c r="I524" s="121"/>
      <c r="J524" s="122" t="s">
        <v>1392</v>
      </c>
      <c r="K524" s="238"/>
      <c r="L524" s="238"/>
      <c r="M524" s="239"/>
      <c r="N524" s="239"/>
      <c r="O524" s="239"/>
      <c r="P524" s="239"/>
      <c r="Q524" s="239"/>
      <c r="R524" s="239"/>
      <c r="S524" s="239"/>
      <c r="T524" s="239"/>
      <c r="U524" s="239"/>
      <c r="V524" s="239"/>
      <c r="W524" s="239"/>
      <c r="X524" s="239"/>
      <c r="Y524" s="277"/>
    </row>
    <row r="525" spans="2:25" ht="30">
      <c r="B525" s="258" t="s">
        <v>1074</v>
      </c>
      <c r="C525" s="228" t="s">
        <v>977</v>
      </c>
      <c r="D525" s="187">
        <v>0.1</v>
      </c>
      <c r="E525" s="224">
        <f t="shared" ref="E525:E529" si="33">(SUM(M525:X525)*D525)</f>
        <v>0</v>
      </c>
      <c r="F525" s="190" t="s">
        <v>1426</v>
      </c>
      <c r="G525" s="110" t="s">
        <v>1429</v>
      </c>
      <c r="H525" s="110"/>
      <c r="I525" s="249" t="s">
        <v>1698</v>
      </c>
      <c r="J525" s="189" t="s">
        <v>1396</v>
      </c>
      <c r="K525" s="243">
        <v>48000</v>
      </c>
      <c r="L525" s="243"/>
      <c r="M525" s="230"/>
      <c r="N525" s="230"/>
      <c r="O525" s="230"/>
      <c r="P525" s="230"/>
      <c r="Q525" s="230"/>
      <c r="R525" s="230"/>
      <c r="S525" s="230"/>
      <c r="T525" s="230"/>
      <c r="U525" s="225"/>
      <c r="V525" s="225"/>
      <c r="W525" s="225"/>
      <c r="X525" s="225"/>
      <c r="Y525" s="291"/>
    </row>
    <row r="526" spans="2:25" ht="30">
      <c r="B526" s="258" t="s">
        <v>1075</v>
      </c>
      <c r="C526" s="168" t="s">
        <v>980</v>
      </c>
      <c r="D526" s="187">
        <v>0.01</v>
      </c>
      <c r="E526" s="224">
        <f t="shared" si="33"/>
        <v>0</v>
      </c>
      <c r="F526" s="190" t="s">
        <v>1426</v>
      </c>
      <c r="G526" s="110" t="s">
        <v>1414</v>
      </c>
      <c r="H526" s="110"/>
      <c r="I526" s="249" t="s">
        <v>1697</v>
      </c>
      <c r="J526" s="189" t="s">
        <v>1427</v>
      </c>
      <c r="K526" s="243">
        <v>3000</v>
      </c>
      <c r="L526" s="243"/>
      <c r="M526" s="230"/>
      <c r="N526" s="230"/>
      <c r="O526" s="230"/>
      <c r="P526" s="230"/>
      <c r="Q526" s="230"/>
      <c r="R526" s="230"/>
      <c r="S526" s="230"/>
      <c r="T526" s="230"/>
      <c r="U526" s="230"/>
      <c r="V526" s="230"/>
      <c r="W526" s="230"/>
      <c r="X526" s="225"/>
      <c r="Y526" s="291" t="s">
        <v>1430</v>
      </c>
    </row>
    <row r="527" spans="2:25" ht="31.5" customHeight="1">
      <c r="B527" s="264" t="s">
        <v>1077</v>
      </c>
      <c r="C527" s="233" t="s">
        <v>1431</v>
      </c>
      <c r="D527" s="234">
        <f>SUM(D528:D529)</f>
        <v>5.0000000000000001E-3</v>
      </c>
      <c r="E527" s="234">
        <f>SUM(E528:E529)</f>
        <v>0</v>
      </c>
      <c r="F527" s="235"/>
      <c r="G527" s="120"/>
      <c r="H527" s="120"/>
      <c r="I527" s="121" t="s">
        <v>1620</v>
      </c>
      <c r="J527" s="122" t="s">
        <v>1392</v>
      </c>
      <c r="K527" s="238"/>
      <c r="L527" s="238"/>
      <c r="M527" s="239"/>
      <c r="N527" s="239"/>
      <c r="O527" s="239"/>
      <c r="P527" s="239"/>
      <c r="Q527" s="239"/>
      <c r="R527" s="239"/>
      <c r="S527" s="239"/>
      <c r="T527" s="239"/>
      <c r="U527" s="239"/>
      <c r="V527" s="239"/>
      <c r="W527" s="239"/>
      <c r="X527" s="239"/>
      <c r="Y527" s="277"/>
    </row>
    <row r="528" spans="2:25" ht="30">
      <c r="B528" s="258" t="s">
        <v>1078</v>
      </c>
      <c r="C528" s="168" t="s">
        <v>982</v>
      </c>
      <c r="D528" s="187">
        <v>4.0000000000000001E-3</v>
      </c>
      <c r="E528" s="224">
        <f t="shared" si="33"/>
        <v>0</v>
      </c>
      <c r="F528" s="188" t="s">
        <v>1426</v>
      </c>
      <c r="G528" s="110" t="s">
        <v>1410</v>
      </c>
      <c r="H528" s="110"/>
      <c r="I528" s="249" t="s">
        <v>1618</v>
      </c>
      <c r="J528" s="189" t="s">
        <v>1427</v>
      </c>
      <c r="K528" s="243">
        <v>1000</v>
      </c>
      <c r="L528" s="243"/>
      <c r="M528" s="230"/>
      <c r="N528" s="230"/>
      <c r="O528" s="230"/>
      <c r="P528" s="230"/>
      <c r="Q528" s="230"/>
      <c r="R528" s="230"/>
      <c r="S528" s="230"/>
      <c r="T528" s="230"/>
      <c r="U528" s="230"/>
      <c r="V528" s="230"/>
      <c r="W528" s="230"/>
      <c r="X528" s="230"/>
      <c r="Y528" s="291"/>
    </row>
    <row r="529" spans="2:25" ht="30">
      <c r="B529" s="258" t="s">
        <v>1081</v>
      </c>
      <c r="C529" s="168" t="s">
        <v>985</v>
      </c>
      <c r="D529" s="187">
        <v>1E-3</v>
      </c>
      <c r="E529" s="224">
        <f t="shared" si="33"/>
        <v>0</v>
      </c>
      <c r="F529" s="188" t="s">
        <v>1426</v>
      </c>
      <c r="G529" s="110" t="s">
        <v>1410</v>
      </c>
      <c r="H529" s="110"/>
      <c r="I529" s="249" t="s">
        <v>1619</v>
      </c>
      <c r="J529" s="189" t="s">
        <v>1427</v>
      </c>
      <c r="K529" s="243">
        <v>150</v>
      </c>
      <c r="L529" s="243"/>
      <c r="M529" s="230"/>
      <c r="N529" s="230"/>
      <c r="O529" s="230"/>
      <c r="P529" s="230"/>
      <c r="Q529" s="230"/>
      <c r="R529" s="230"/>
      <c r="S529" s="230"/>
      <c r="T529" s="230"/>
      <c r="U529" s="230"/>
      <c r="V529" s="230"/>
      <c r="W529" s="230"/>
      <c r="X529" s="230"/>
      <c r="Y529" s="291"/>
    </row>
    <row r="530" spans="2:25">
      <c r="B530" s="257" t="s">
        <v>34</v>
      </c>
      <c r="C530" s="151" t="s">
        <v>1052</v>
      </c>
      <c r="D530" s="152">
        <f>D531+D535</f>
        <v>1</v>
      </c>
      <c r="E530" s="152">
        <f>E531+E535</f>
        <v>0</v>
      </c>
      <c r="F530" s="153"/>
      <c r="G530" s="153"/>
      <c r="H530" s="153"/>
      <c r="I530" s="153"/>
      <c r="J530" s="153"/>
      <c r="K530" s="153"/>
      <c r="L530" s="153"/>
      <c r="M530" s="154"/>
      <c r="N530" s="154"/>
      <c r="O530" s="154"/>
      <c r="P530" s="154"/>
      <c r="Q530" s="154"/>
      <c r="R530" s="154"/>
      <c r="S530" s="154"/>
      <c r="T530" s="154"/>
      <c r="U530" s="154"/>
      <c r="V530" s="154"/>
      <c r="W530" s="154"/>
      <c r="X530" s="154"/>
      <c r="Y530" s="274"/>
    </row>
    <row r="531" spans="2:25">
      <c r="B531" s="264" t="s">
        <v>22</v>
      </c>
      <c r="C531" s="233" t="s">
        <v>1112</v>
      </c>
      <c r="D531" s="234">
        <f>SUM(D532:D534)</f>
        <v>0.60000000000000009</v>
      </c>
      <c r="E531" s="234">
        <f>SUM(E532:E534)</f>
        <v>0</v>
      </c>
      <c r="F531" s="123"/>
      <c r="G531" s="120"/>
      <c r="H531" s="120"/>
      <c r="I531" s="122" t="s">
        <v>1689</v>
      </c>
      <c r="J531" s="122" t="s">
        <v>1092</v>
      </c>
      <c r="K531" s="193"/>
      <c r="L531" s="238"/>
      <c r="M531" s="239"/>
      <c r="N531" s="239"/>
      <c r="O531" s="239"/>
      <c r="P531" s="239"/>
      <c r="Q531" s="239"/>
      <c r="R531" s="239"/>
      <c r="S531" s="239"/>
      <c r="T531" s="239"/>
      <c r="U531" s="239"/>
      <c r="V531" s="239"/>
      <c r="W531" s="239"/>
      <c r="X531" s="239"/>
      <c r="Y531" s="271"/>
    </row>
    <row r="532" spans="2:25">
      <c r="B532" s="258" t="s">
        <v>4</v>
      </c>
      <c r="C532" s="228" t="s">
        <v>1113</v>
      </c>
      <c r="D532" s="224">
        <v>0.38400000000000001</v>
      </c>
      <c r="E532" s="224">
        <f t="shared" ref="E532:E536" si="34">(SUM(M532:X532)*D532)</f>
        <v>0</v>
      </c>
      <c r="F532" s="62">
        <v>43101</v>
      </c>
      <c r="G532" s="248">
        <v>43465</v>
      </c>
      <c r="H532" s="248"/>
      <c r="I532" s="125" t="s">
        <v>1695</v>
      </c>
      <c r="J532" s="249" t="s">
        <v>1114</v>
      </c>
      <c r="K532" s="243">
        <v>13000</v>
      </c>
      <c r="L532" s="243"/>
      <c r="M532" s="230"/>
      <c r="N532" s="230"/>
      <c r="O532" s="230"/>
      <c r="P532" s="230"/>
      <c r="Q532" s="230"/>
      <c r="R532" s="230"/>
      <c r="S532" s="230"/>
      <c r="T532" s="230"/>
      <c r="U532" s="230"/>
      <c r="V532" s="230"/>
      <c r="W532" s="230"/>
      <c r="X532" s="230"/>
      <c r="Y532" s="275"/>
    </row>
    <row r="533" spans="2:25">
      <c r="B533" s="258" t="s">
        <v>5</v>
      </c>
      <c r="C533" s="228" t="s">
        <v>1115</v>
      </c>
      <c r="D533" s="224">
        <v>0.03</v>
      </c>
      <c r="E533" s="224">
        <f t="shared" si="34"/>
        <v>0</v>
      </c>
      <c r="F533" s="62">
        <v>43132</v>
      </c>
      <c r="G533" s="248">
        <v>43465</v>
      </c>
      <c r="H533" s="248"/>
      <c r="I533" s="125" t="s">
        <v>1684</v>
      </c>
      <c r="J533" s="249" t="s">
        <v>1114</v>
      </c>
      <c r="K533" s="243">
        <v>2000</v>
      </c>
      <c r="L533" s="243"/>
      <c r="M533" s="230"/>
      <c r="N533" s="230"/>
      <c r="O533" s="230"/>
      <c r="P533" s="230"/>
      <c r="Q533" s="230"/>
      <c r="R533" s="230"/>
      <c r="S533" s="230"/>
      <c r="T533" s="230"/>
      <c r="U533" s="230"/>
      <c r="V533" s="230"/>
      <c r="W533" s="230"/>
      <c r="X533" s="230"/>
      <c r="Y533" s="275"/>
    </row>
    <row r="534" spans="2:25">
      <c r="B534" s="258" t="s">
        <v>6</v>
      </c>
      <c r="C534" s="228" t="s">
        <v>1116</v>
      </c>
      <c r="D534" s="224">
        <v>0.186</v>
      </c>
      <c r="E534" s="224">
        <f t="shared" si="34"/>
        <v>0</v>
      </c>
      <c r="F534" s="62">
        <v>43101</v>
      </c>
      <c r="G534" s="248">
        <v>43465</v>
      </c>
      <c r="H534" s="248"/>
      <c r="I534" s="249" t="s">
        <v>1696</v>
      </c>
      <c r="J534" s="249" t="s">
        <v>1114</v>
      </c>
      <c r="K534" s="243">
        <v>18575</v>
      </c>
      <c r="L534" s="243"/>
      <c r="M534" s="230"/>
      <c r="N534" s="230"/>
      <c r="O534" s="230"/>
      <c r="P534" s="230"/>
      <c r="Q534" s="230"/>
      <c r="R534" s="230"/>
      <c r="S534" s="230"/>
      <c r="T534" s="230"/>
      <c r="U534" s="230"/>
      <c r="V534" s="230"/>
      <c r="W534" s="230"/>
      <c r="X534" s="230"/>
      <c r="Y534" s="275"/>
    </row>
    <row r="535" spans="2:25">
      <c r="B535" s="264" t="s">
        <v>25</v>
      </c>
      <c r="C535" s="233" t="s">
        <v>1117</v>
      </c>
      <c r="D535" s="234">
        <f>+SUM(D536)</f>
        <v>0.4</v>
      </c>
      <c r="E535" s="234">
        <f>+SUM(E536)</f>
        <v>0</v>
      </c>
      <c r="F535" s="235"/>
      <c r="G535" s="120"/>
      <c r="H535" s="120"/>
      <c r="I535" s="122" t="s">
        <v>1688</v>
      </c>
      <c r="J535" s="122" t="s">
        <v>1092</v>
      </c>
      <c r="K535" s="238"/>
      <c r="L535" s="238"/>
      <c r="M535" s="239"/>
      <c r="N535" s="239"/>
      <c r="O535" s="239"/>
      <c r="P535" s="239"/>
      <c r="Q535" s="239"/>
      <c r="R535" s="239"/>
      <c r="S535" s="239"/>
      <c r="T535" s="239"/>
      <c r="U535" s="239"/>
      <c r="V535" s="239"/>
      <c r="W535" s="239"/>
      <c r="X535" s="239"/>
      <c r="Y535" s="277"/>
    </row>
    <row r="536" spans="2:25" ht="30">
      <c r="B536" s="258" t="s">
        <v>9</v>
      </c>
      <c r="C536" s="228" t="s">
        <v>1686</v>
      </c>
      <c r="D536" s="224">
        <v>0.4</v>
      </c>
      <c r="E536" s="224">
        <f t="shared" si="34"/>
        <v>0</v>
      </c>
      <c r="F536" s="62">
        <v>43101</v>
      </c>
      <c r="G536" s="248">
        <v>43465</v>
      </c>
      <c r="H536" s="248"/>
      <c r="I536" s="249" t="s">
        <v>1685</v>
      </c>
      <c r="J536" s="249" t="s">
        <v>1118</v>
      </c>
      <c r="K536" s="243">
        <v>22050</v>
      </c>
      <c r="L536" s="243"/>
      <c r="M536" s="230"/>
      <c r="N536" s="230"/>
      <c r="O536" s="230"/>
      <c r="P536" s="230"/>
      <c r="Q536" s="230"/>
      <c r="R536" s="230"/>
      <c r="S536" s="230"/>
      <c r="T536" s="230"/>
      <c r="U536" s="230"/>
      <c r="V536" s="230"/>
      <c r="W536" s="230"/>
      <c r="X536" s="230"/>
      <c r="Y536" s="276"/>
    </row>
    <row r="537" spans="2:25">
      <c r="B537" s="257" t="s">
        <v>34</v>
      </c>
      <c r="C537" s="151" t="s">
        <v>1432</v>
      </c>
      <c r="D537" s="152">
        <f>D538+D540</f>
        <v>1</v>
      </c>
      <c r="E537" s="152">
        <f>E538+E540</f>
        <v>0</v>
      </c>
      <c r="F537" s="153"/>
      <c r="G537" s="153"/>
      <c r="H537" s="153"/>
      <c r="I537" s="153"/>
      <c r="J537" s="153"/>
      <c r="K537" s="153"/>
      <c r="L537" s="153"/>
      <c r="M537" s="154"/>
      <c r="N537" s="154"/>
      <c r="O537" s="154"/>
      <c r="P537" s="154"/>
      <c r="Q537" s="154"/>
      <c r="R537" s="154"/>
      <c r="S537" s="154"/>
      <c r="T537" s="154"/>
      <c r="U537" s="154"/>
      <c r="V537" s="154"/>
      <c r="W537" s="154"/>
      <c r="X537" s="154"/>
      <c r="Y537" s="274"/>
    </row>
    <row r="538" spans="2:25">
      <c r="B538" s="264" t="s">
        <v>22</v>
      </c>
      <c r="C538" s="233" t="s">
        <v>1125</v>
      </c>
      <c r="D538" s="234">
        <f>SUM(D539:D539)</f>
        <v>0.95</v>
      </c>
      <c r="E538" s="234">
        <f>SUM(E539:E539)</f>
        <v>0</v>
      </c>
      <c r="F538" s="123"/>
      <c r="G538" s="120"/>
      <c r="H538" s="120"/>
      <c r="I538" s="121" t="s">
        <v>1687</v>
      </c>
      <c r="J538" s="122"/>
      <c r="K538" s="121"/>
      <c r="L538" s="238"/>
      <c r="M538" s="239"/>
      <c r="N538" s="239"/>
      <c r="O538" s="239"/>
      <c r="P538" s="239"/>
      <c r="Q538" s="239"/>
      <c r="R538" s="239"/>
      <c r="S538" s="239"/>
      <c r="T538" s="239"/>
      <c r="U538" s="239"/>
      <c r="V538" s="239"/>
      <c r="W538" s="239"/>
      <c r="X538" s="239"/>
      <c r="Y538" s="271"/>
    </row>
    <row r="539" spans="2:25" ht="30">
      <c r="B539" s="258" t="s">
        <v>4</v>
      </c>
      <c r="C539" s="228" t="s">
        <v>989</v>
      </c>
      <c r="D539" s="224">
        <v>0.95</v>
      </c>
      <c r="E539" s="224">
        <f t="shared" ref="E539" si="35">(SUM(M539:X539)*D539)</f>
        <v>0</v>
      </c>
      <c r="F539" s="62">
        <v>43101</v>
      </c>
      <c r="G539" s="248">
        <v>43465</v>
      </c>
      <c r="H539" s="248"/>
      <c r="I539" s="125" t="s">
        <v>1683</v>
      </c>
      <c r="J539" s="249" t="s">
        <v>1122</v>
      </c>
      <c r="K539" s="128">
        <v>155125</v>
      </c>
      <c r="L539" s="243"/>
      <c r="M539" s="230"/>
      <c r="N539" s="230"/>
      <c r="O539" s="230"/>
      <c r="P539" s="230"/>
      <c r="Q539" s="230"/>
      <c r="R539" s="230"/>
      <c r="S539" s="230"/>
      <c r="T539" s="230"/>
      <c r="U539" s="230"/>
      <c r="V539" s="230"/>
      <c r="W539" s="230"/>
      <c r="X539" s="230"/>
      <c r="Y539" s="275"/>
    </row>
    <row r="540" spans="2:25">
      <c r="B540" s="264" t="s">
        <v>25</v>
      </c>
      <c r="C540" s="233" t="s">
        <v>1546</v>
      </c>
      <c r="D540" s="234">
        <f>SUM(D541:D541)</f>
        <v>0.05</v>
      </c>
      <c r="E540" s="234">
        <f>SUM(E541:E541)</f>
        <v>0</v>
      </c>
      <c r="F540" s="235"/>
      <c r="G540" s="120"/>
      <c r="H540" s="120"/>
      <c r="I540" s="121" t="s">
        <v>1682</v>
      </c>
      <c r="J540" s="122"/>
      <c r="K540" s="121"/>
      <c r="L540" s="238"/>
      <c r="M540" s="239"/>
      <c r="N540" s="239"/>
      <c r="O540" s="239"/>
      <c r="P540" s="239"/>
      <c r="Q540" s="239"/>
      <c r="R540" s="239"/>
      <c r="S540" s="239"/>
      <c r="T540" s="239"/>
      <c r="U540" s="239"/>
      <c r="V540" s="239"/>
      <c r="W540" s="239"/>
      <c r="X540" s="239"/>
      <c r="Y540" s="277"/>
    </row>
    <row r="541" spans="2:25" ht="30">
      <c r="B541" s="258" t="s">
        <v>9</v>
      </c>
      <c r="C541" s="228" t="s">
        <v>992</v>
      </c>
      <c r="D541" s="224">
        <v>0.05</v>
      </c>
      <c r="E541" s="224">
        <f t="shared" ref="E541" si="36">(SUM(M541:X541)*D541)</f>
        <v>0</v>
      </c>
      <c r="F541" s="62">
        <v>43101</v>
      </c>
      <c r="G541" s="248">
        <v>43465</v>
      </c>
      <c r="H541" s="248"/>
      <c r="I541" s="125" t="s">
        <v>1683</v>
      </c>
      <c r="J541" s="249" t="s">
        <v>1122</v>
      </c>
      <c r="K541" s="243">
        <v>7200</v>
      </c>
      <c r="L541" s="243"/>
      <c r="M541" s="230"/>
      <c r="N541" s="230"/>
      <c r="O541" s="230"/>
      <c r="P541" s="230"/>
      <c r="Q541" s="230"/>
      <c r="R541" s="230"/>
      <c r="S541" s="230"/>
      <c r="T541" s="230"/>
      <c r="U541" s="230"/>
      <c r="V541" s="230"/>
      <c r="W541" s="230"/>
      <c r="X541" s="230"/>
      <c r="Y541" s="276"/>
    </row>
    <row r="542" spans="2:25">
      <c r="B542" s="257" t="s">
        <v>34</v>
      </c>
      <c r="C542" s="167" t="s">
        <v>1498</v>
      </c>
      <c r="D542" s="152">
        <f>SUM(D543+D545)</f>
        <v>1</v>
      </c>
      <c r="E542" s="152">
        <f>SUM(E543+E545)</f>
        <v>0</v>
      </c>
      <c r="F542" s="153"/>
      <c r="G542" s="153"/>
      <c r="H542" s="153"/>
      <c r="I542" s="153"/>
      <c r="J542" s="153"/>
      <c r="K542" s="153"/>
      <c r="L542" s="153"/>
      <c r="M542" s="154"/>
      <c r="N542" s="154"/>
      <c r="O542" s="154"/>
      <c r="P542" s="154"/>
      <c r="Q542" s="154"/>
      <c r="R542" s="154"/>
      <c r="S542" s="154"/>
      <c r="T542" s="154"/>
      <c r="U542" s="154"/>
      <c r="V542" s="154"/>
      <c r="W542" s="154"/>
      <c r="X542" s="154"/>
      <c r="Y542" s="274"/>
    </row>
    <row r="543" spans="2:25" ht="30">
      <c r="B543" s="264" t="s">
        <v>22</v>
      </c>
      <c r="C543" s="233" t="s">
        <v>1356</v>
      </c>
      <c r="D543" s="234">
        <f>D544</f>
        <v>0.14000000000000001</v>
      </c>
      <c r="E543" s="234">
        <f>E544</f>
        <v>0</v>
      </c>
      <c r="F543" s="123"/>
      <c r="G543" s="120"/>
      <c r="H543" s="120"/>
      <c r="I543" s="121" t="s">
        <v>1607</v>
      </c>
      <c r="J543" s="131" t="s">
        <v>1332</v>
      </c>
      <c r="K543" s="121"/>
      <c r="L543" s="238"/>
      <c r="M543" s="239"/>
      <c r="N543" s="239"/>
      <c r="O543" s="239"/>
      <c r="P543" s="239"/>
      <c r="Q543" s="239"/>
      <c r="R543" s="239"/>
      <c r="S543" s="239"/>
      <c r="T543" s="239"/>
      <c r="U543" s="239"/>
      <c r="V543" s="239"/>
      <c r="W543" s="239"/>
      <c r="X543" s="239"/>
      <c r="Y543" s="271"/>
    </row>
    <row r="544" spans="2:25" ht="90">
      <c r="B544" s="258" t="s">
        <v>4</v>
      </c>
      <c r="C544" s="228" t="s">
        <v>1357</v>
      </c>
      <c r="D544" s="224">
        <v>0.14000000000000001</v>
      </c>
      <c r="E544" s="224">
        <f t="shared" ref="E544:E546" si="37">(SUM(M544:X544)*D544)</f>
        <v>0</v>
      </c>
      <c r="F544" s="62">
        <v>43160</v>
      </c>
      <c r="G544" s="248">
        <v>43465</v>
      </c>
      <c r="H544" s="248">
        <v>43465</v>
      </c>
      <c r="I544" s="125" t="s">
        <v>1358</v>
      </c>
      <c r="J544" s="249" t="s">
        <v>1359</v>
      </c>
      <c r="K544" s="200">
        <v>14000</v>
      </c>
      <c r="L544" s="243"/>
      <c r="M544" s="225"/>
      <c r="N544" s="225"/>
      <c r="O544" s="139"/>
      <c r="P544" s="139"/>
      <c r="Q544" s="139"/>
      <c r="R544" s="139"/>
      <c r="S544" s="139"/>
      <c r="T544" s="139"/>
      <c r="U544" s="139"/>
      <c r="V544" s="139"/>
      <c r="W544" s="139"/>
      <c r="X544" s="139"/>
      <c r="Y544" s="275" t="s">
        <v>1360</v>
      </c>
    </row>
    <row r="545" spans="2:25">
      <c r="B545" s="264" t="s">
        <v>25</v>
      </c>
      <c r="C545" s="233" t="s">
        <v>1547</v>
      </c>
      <c r="D545" s="234">
        <f>D546</f>
        <v>0.86</v>
      </c>
      <c r="E545" s="234">
        <f>E546</f>
        <v>0</v>
      </c>
      <c r="F545" s="235"/>
      <c r="G545" s="120"/>
      <c r="H545" s="120"/>
      <c r="I545" s="121" t="s">
        <v>1690</v>
      </c>
      <c r="J545" s="131" t="s">
        <v>1332</v>
      </c>
      <c r="K545" s="201"/>
      <c r="L545" s="238"/>
      <c r="M545" s="239"/>
      <c r="N545" s="239"/>
      <c r="O545" s="239"/>
      <c r="P545" s="239"/>
      <c r="Q545" s="239"/>
      <c r="R545" s="239"/>
      <c r="S545" s="239"/>
      <c r="T545" s="239"/>
      <c r="U545" s="239"/>
      <c r="V545" s="239"/>
      <c r="W545" s="239"/>
      <c r="X545" s="239"/>
      <c r="Y545" s="277"/>
    </row>
    <row r="546" spans="2:25" ht="90">
      <c r="B546" s="258" t="s">
        <v>9</v>
      </c>
      <c r="C546" s="228" t="s">
        <v>1361</v>
      </c>
      <c r="D546" s="224">
        <v>0.86</v>
      </c>
      <c r="E546" s="224">
        <f t="shared" si="37"/>
        <v>0</v>
      </c>
      <c r="F546" s="62">
        <v>43101</v>
      </c>
      <c r="G546" s="248">
        <v>43465</v>
      </c>
      <c r="H546" s="248">
        <v>43465</v>
      </c>
      <c r="I546" s="125" t="s">
        <v>1362</v>
      </c>
      <c r="J546" s="249" t="s">
        <v>1359</v>
      </c>
      <c r="K546" s="200">
        <v>56100</v>
      </c>
      <c r="L546" s="243"/>
      <c r="M546" s="139"/>
      <c r="N546" s="139"/>
      <c r="O546" s="139"/>
      <c r="P546" s="139"/>
      <c r="Q546" s="139"/>
      <c r="R546" s="139"/>
      <c r="S546" s="139"/>
      <c r="T546" s="139"/>
      <c r="U546" s="139"/>
      <c r="V546" s="139"/>
      <c r="W546" s="139"/>
      <c r="X546" s="139"/>
      <c r="Y546" s="275" t="s">
        <v>1360</v>
      </c>
    </row>
    <row r="547" spans="2:25">
      <c r="B547" s="257" t="s">
        <v>34</v>
      </c>
      <c r="C547" s="151" t="s">
        <v>1433</v>
      </c>
      <c r="D547" s="152">
        <f>(D548+D551)</f>
        <v>0.99999999999999989</v>
      </c>
      <c r="E547" s="152">
        <f>(E548+E551)</f>
        <v>0</v>
      </c>
      <c r="F547" s="153"/>
      <c r="G547" s="153"/>
      <c r="H547" s="153"/>
      <c r="I547" s="153"/>
      <c r="J547" s="153"/>
      <c r="K547" s="173"/>
      <c r="L547" s="153"/>
      <c r="M547" s="154"/>
      <c r="N547" s="154"/>
      <c r="O547" s="154"/>
      <c r="P547" s="154"/>
      <c r="Q547" s="154"/>
      <c r="R547" s="154"/>
      <c r="S547" s="154"/>
      <c r="T547" s="154"/>
      <c r="U547" s="154"/>
      <c r="V547" s="154"/>
      <c r="W547" s="154"/>
      <c r="X547" s="154"/>
      <c r="Y547" s="274"/>
    </row>
    <row r="548" spans="2:25" ht="30">
      <c r="B548" s="264" t="s">
        <v>22</v>
      </c>
      <c r="C548" s="233" t="s">
        <v>1383</v>
      </c>
      <c r="D548" s="234">
        <f>SUM(D549:D550)</f>
        <v>0.89999999999999991</v>
      </c>
      <c r="E548" s="234">
        <f>SUM(E549:E550)</f>
        <v>0</v>
      </c>
      <c r="F548" s="123"/>
      <c r="G548" s="120"/>
      <c r="H548" s="120"/>
      <c r="I548" s="122" t="s">
        <v>1602</v>
      </c>
      <c r="J548" s="122"/>
      <c r="K548" s="238"/>
      <c r="L548" s="238"/>
      <c r="M548" s="239"/>
      <c r="N548" s="239"/>
      <c r="O548" s="239"/>
      <c r="P548" s="239"/>
      <c r="Q548" s="239"/>
      <c r="R548" s="239"/>
      <c r="S548" s="239"/>
      <c r="T548" s="239"/>
      <c r="U548" s="239"/>
      <c r="V548" s="239"/>
      <c r="W548" s="239"/>
      <c r="X548" s="239"/>
      <c r="Y548" s="271"/>
    </row>
    <row r="549" spans="2:25" ht="30">
      <c r="B549" s="258" t="s">
        <v>4</v>
      </c>
      <c r="C549" s="228" t="s">
        <v>1384</v>
      </c>
      <c r="D549" s="224">
        <v>0.7</v>
      </c>
      <c r="E549" s="224">
        <f t="shared" ref="E549:E553" si="38">(SUM(M549:X549)*D549)</f>
        <v>0</v>
      </c>
      <c r="F549" s="62">
        <v>43102</v>
      </c>
      <c r="G549" s="248">
        <v>43465</v>
      </c>
      <c r="H549" s="248"/>
      <c r="I549" s="249" t="s">
        <v>1385</v>
      </c>
      <c r="J549" s="249" t="s">
        <v>1492</v>
      </c>
      <c r="K549" s="243">
        <v>7200</v>
      </c>
      <c r="L549" s="243"/>
      <c r="M549" s="139"/>
      <c r="N549" s="139"/>
      <c r="O549" s="139"/>
      <c r="P549" s="139"/>
      <c r="Q549" s="139"/>
      <c r="R549" s="139"/>
      <c r="S549" s="139"/>
      <c r="T549" s="139"/>
      <c r="U549" s="139"/>
      <c r="V549" s="139"/>
      <c r="W549" s="139"/>
      <c r="X549" s="139"/>
      <c r="Y549" s="275"/>
    </row>
    <row r="550" spans="2:25" ht="30">
      <c r="B550" s="258" t="s">
        <v>5</v>
      </c>
      <c r="C550" s="228" t="s">
        <v>1386</v>
      </c>
      <c r="D550" s="224">
        <v>0.2</v>
      </c>
      <c r="E550" s="224">
        <f t="shared" si="38"/>
        <v>0</v>
      </c>
      <c r="F550" s="62">
        <v>43102</v>
      </c>
      <c r="G550" s="248">
        <v>43465</v>
      </c>
      <c r="H550" s="248"/>
      <c r="I550" s="249" t="s">
        <v>1387</v>
      </c>
      <c r="J550" s="249" t="s">
        <v>1492</v>
      </c>
      <c r="K550" s="243"/>
      <c r="L550" s="243"/>
      <c r="M550" s="139"/>
      <c r="N550" s="139"/>
      <c r="O550" s="139"/>
      <c r="P550" s="139"/>
      <c r="Q550" s="139"/>
      <c r="R550" s="139"/>
      <c r="S550" s="139"/>
      <c r="T550" s="139"/>
      <c r="U550" s="139"/>
      <c r="V550" s="139"/>
      <c r="W550" s="139"/>
      <c r="X550" s="139"/>
      <c r="Y550" s="275"/>
    </row>
    <row r="551" spans="2:25" ht="30">
      <c r="B551" s="264" t="s">
        <v>25</v>
      </c>
      <c r="C551" s="233" t="s">
        <v>1388</v>
      </c>
      <c r="D551" s="234">
        <f>SUM(D552:D553)</f>
        <v>0.1</v>
      </c>
      <c r="E551" s="234">
        <f>SUM(E552:E553)</f>
        <v>0</v>
      </c>
      <c r="F551" s="235"/>
      <c r="G551" s="120"/>
      <c r="H551" s="120"/>
      <c r="I551" s="122" t="s">
        <v>1601</v>
      </c>
      <c r="J551" s="122"/>
      <c r="K551" s="238"/>
      <c r="L551" s="238"/>
      <c r="M551" s="239"/>
      <c r="N551" s="239"/>
      <c r="O551" s="239"/>
      <c r="P551" s="239"/>
      <c r="Q551" s="239"/>
      <c r="R551" s="239"/>
      <c r="S551" s="239"/>
      <c r="T551" s="239"/>
      <c r="U551" s="239"/>
      <c r="V551" s="239"/>
      <c r="W551" s="239"/>
      <c r="X551" s="239"/>
      <c r="Y551" s="277"/>
    </row>
    <row r="552" spans="2:25" ht="30">
      <c r="B552" s="258" t="s">
        <v>9</v>
      </c>
      <c r="C552" s="228" t="s">
        <v>1389</v>
      </c>
      <c r="D552" s="224">
        <v>0.08</v>
      </c>
      <c r="E552" s="224">
        <f t="shared" si="38"/>
        <v>0</v>
      </c>
      <c r="F552" s="62">
        <v>43102</v>
      </c>
      <c r="G552" s="248">
        <v>43465</v>
      </c>
      <c r="H552" s="248"/>
      <c r="I552" s="249" t="s">
        <v>1385</v>
      </c>
      <c r="J552" s="249" t="s">
        <v>1390</v>
      </c>
      <c r="K552" s="243">
        <v>800</v>
      </c>
      <c r="L552" s="243"/>
      <c r="M552" s="139"/>
      <c r="N552" s="139"/>
      <c r="O552" s="139"/>
      <c r="P552" s="139"/>
      <c r="Q552" s="139"/>
      <c r="R552" s="139"/>
      <c r="S552" s="139"/>
      <c r="T552" s="139"/>
      <c r="U552" s="139"/>
      <c r="V552" s="139"/>
      <c r="W552" s="139"/>
      <c r="X552" s="139"/>
      <c r="Y552" s="276"/>
    </row>
    <row r="553" spans="2:25">
      <c r="B553" s="258" t="s">
        <v>10</v>
      </c>
      <c r="C553" s="228" t="s">
        <v>1386</v>
      </c>
      <c r="D553" s="224">
        <v>0.02</v>
      </c>
      <c r="E553" s="224">
        <f t="shared" si="38"/>
        <v>0</v>
      </c>
      <c r="F553" s="62">
        <v>43102</v>
      </c>
      <c r="G553" s="248">
        <v>43465</v>
      </c>
      <c r="H553" s="248"/>
      <c r="I553" s="249" t="s">
        <v>1387</v>
      </c>
      <c r="J553" s="249" t="s">
        <v>1390</v>
      </c>
      <c r="K553" s="243"/>
      <c r="L553" s="243"/>
      <c r="M553" s="139"/>
      <c r="N553" s="139"/>
      <c r="O553" s="139"/>
      <c r="P553" s="139"/>
      <c r="Q553" s="139"/>
      <c r="R553" s="139"/>
      <c r="S553" s="139"/>
      <c r="T553" s="139"/>
      <c r="U553" s="139"/>
      <c r="V553" s="139"/>
      <c r="W553" s="139"/>
      <c r="X553" s="139"/>
      <c r="Y553" s="276"/>
    </row>
    <row r="554" spans="2:25">
      <c r="B554" s="257" t="s">
        <v>34</v>
      </c>
      <c r="C554" s="151" t="s">
        <v>1641</v>
      </c>
      <c r="D554" s="152">
        <f>D555</f>
        <v>0.99999999999999989</v>
      </c>
      <c r="E554" s="152">
        <f>E555</f>
        <v>0</v>
      </c>
      <c r="F554" s="153"/>
      <c r="G554" s="153"/>
      <c r="H554" s="153"/>
      <c r="I554" s="153"/>
      <c r="J554" s="153"/>
      <c r="K554" s="153"/>
      <c r="L554" s="153"/>
      <c r="M554" s="154"/>
      <c r="N554" s="154"/>
      <c r="O554" s="154"/>
      <c r="P554" s="154"/>
      <c r="Q554" s="154"/>
      <c r="R554" s="154"/>
      <c r="S554" s="154"/>
      <c r="T554" s="154"/>
      <c r="U554" s="154"/>
      <c r="V554" s="154"/>
      <c r="W554" s="154"/>
      <c r="X554" s="154"/>
      <c r="Y554" s="274"/>
    </row>
    <row r="555" spans="2:25">
      <c r="B555" s="264" t="s">
        <v>22</v>
      </c>
      <c r="C555" s="233" t="s">
        <v>1548</v>
      </c>
      <c r="D555" s="234">
        <f>SUM(D556:D559)</f>
        <v>0.99999999999999989</v>
      </c>
      <c r="E555" s="234">
        <f>SUM(E556:E559)</f>
        <v>0</v>
      </c>
      <c r="F555" s="123">
        <v>43101</v>
      </c>
      <c r="G555" s="120">
        <v>43465</v>
      </c>
      <c r="H555" s="120"/>
      <c r="I555" s="121" t="s">
        <v>1691</v>
      </c>
      <c r="J555" s="122"/>
      <c r="K555" s="193"/>
      <c r="L555" s="238"/>
      <c r="M555" s="239"/>
      <c r="N555" s="239"/>
      <c r="O555" s="239"/>
      <c r="P555" s="239"/>
      <c r="Q555" s="239"/>
      <c r="R555" s="239"/>
      <c r="S555" s="239"/>
      <c r="T555" s="239"/>
      <c r="U555" s="239"/>
      <c r="V555" s="239"/>
      <c r="W555" s="239"/>
      <c r="X555" s="239"/>
      <c r="Y555" s="271"/>
    </row>
    <row r="556" spans="2:25" ht="30">
      <c r="B556" s="258" t="s">
        <v>4</v>
      </c>
      <c r="C556" s="228" t="s">
        <v>1549</v>
      </c>
      <c r="D556" s="199">
        <v>0.6</v>
      </c>
      <c r="E556" s="224">
        <f t="shared" ref="E556:E559" si="39">(SUM(M556:X556)*D556)</f>
        <v>0</v>
      </c>
      <c r="F556" s="137">
        <v>43101</v>
      </c>
      <c r="G556" s="138">
        <v>43465</v>
      </c>
      <c r="H556" s="248"/>
      <c r="I556" s="249" t="s">
        <v>1692</v>
      </c>
      <c r="J556" s="249" t="s">
        <v>1491</v>
      </c>
      <c r="K556" s="243">
        <v>29160</v>
      </c>
      <c r="L556" s="243">
        <v>70</v>
      </c>
      <c r="M556" s="139"/>
      <c r="N556" s="139"/>
      <c r="O556" s="139"/>
      <c r="P556" s="139"/>
      <c r="Q556" s="139"/>
      <c r="R556" s="139"/>
      <c r="S556" s="139"/>
      <c r="T556" s="139"/>
      <c r="U556" s="139"/>
      <c r="V556" s="139"/>
      <c r="W556" s="139"/>
      <c r="X556" s="139"/>
      <c r="Y556" s="275"/>
    </row>
    <row r="557" spans="2:25" ht="30">
      <c r="B557" s="258" t="s">
        <v>5</v>
      </c>
      <c r="C557" s="228" t="s">
        <v>1550</v>
      </c>
      <c r="D557" s="199">
        <v>0.3</v>
      </c>
      <c r="E557" s="224">
        <f t="shared" si="39"/>
        <v>0</v>
      </c>
      <c r="F557" s="137">
        <v>43101</v>
      </c>
      <c r="G557" s="138">
        <v>43465</v>
      </c>
      <c r="H557" s="248"/>
      <c r="I557" s="249" t="s">
        <v>1636</v>
      </c>
      <c r="J557" s="249" t="s">
        <v>1491</v>
      </c>
      <c r="K557" s="243">
        <v>14580</v>
      </c>
      <c r="L557" s="243">
        <v>25</v>
      </c>
      <c r="M557" s="139"/>
      <c r="N557" s="139"/>
      <c r="O557" s="139"/>
      <c r="P557" s="139"/>
      <c r="Q557" s="139"/>
      <c r="R557" s="139"/>
      <c r="S557" s="139"/>
      <c r="T557" s="139"/>
      <c r="U557" s="139"/>
      <c r="V557" s="139"/>
      <c r="W557" s="139"/>
      <c r="X557" s="139"/>
      <c r="Y557" s="275"/>
    </row>
    <row r="558" spans="2:25" ht="30">
      <c r="B558" s="258" t="s">
        <v>6</v>
      </c>
      <c r="C558" s="228" t="s">
        <v>1551</v>
      </c>
      <c r="D558" s="199">
        <v>0.08</v>
      </c>
      <c r="E558" s="224">
        <f t="shared" si="39"/>
        <v>0</v>
      </c>
      <c r="F558" s="137">
        <v>43101</v>
      </c>
      <c r="G558" s="138">
        <v>43465</v>
      </c>
      <c r="H558" s="248"/>
      <c r="I558" s="249" t="s">
        <v>1637</v>
      </c>
      <c r="J558" s="249" t="s">
        <v>1491</v>
      </c>
      <c r="K558" s="243">
        <v>3888</v>
      </c>
      <c r="L558" s="243">
        <v>4</v>
      </c>
      <c r="M558" s="139"/>
      <c r="N558" s="139"/>
      <c r="O558" s="139"/>
      <c r="P558" s="139"/>
      <c r="Q558" s="139"/>
      <c r="R558" s="139"/>
      <c r="S558" s="139"/>
      <c r="T558" s="139"/>
      <c r="U558" s="139"/>
      <c r="V558" s="139"/>
      <c r="W558" s="139"/>
      <c r="X558" s="139"/>
      <c r="Y558" s="275"/>
    </row>
    <row r="559" spans="2:25" ht="30.75" thickBot="1">
      <c r="B559" s="269" t="s">
        <v>7</v>
      </c>
      <c r="C559" s="228" t="s">
        <v>1480</v>
      </c>
      <c r="D559" s="199">
        <v>0.02</v>
      </c>
      <c r="E559" s="224">
        <f t="shared" si="39"/>
        <v>0</v>
      </c>
      <c r="F559" s="137">
        <v>43101</v>
      </c>
      <c r="G559" s="138">
        <v>43465</v>
      </c>
      <c r="H559" s="248"/>
      <c r="I559" s="249" t="s">
        <v>1638</v>
      </c>
      <c r="J559" s="249" t="s">
        <v>1491</v>
      </c>
      <c r="K559" s="243">
        <v>972</v>
      </c>
      <c r="L559" s="243">
        <v>1</v>
      </c>
      <c r="M559" s="139"/>
      <c r="N559" s="139"/>
      <c r="O559" s="139"/>
      <c r="P559" s="139"/>
      <c r="Q559" s="139"/>
      <c r="R559" s="139"/>
      <c r="S559" s="139"/>
      <c r="T559" s="139"/>
      <c r="U559" s="139"/>
      <c r="V559" s="139"/>
      <c r="W559" s="139"/>
      <c r="X559" s="139"/>
      <c r="Y559" s="292"/>
    </row>
    <row r="560" spans="2:25" ht="15.75" thickBot="1">
      <c r="B560" s="265" t="s">
        <v>34</v>
      </c>
      <c r="C560" s="151" t="s">
        <v>1502</v>
      </c>
      <c r="D560" s="152">
        <f>D561</f>
        <v>1</v>
      </c>
      <c r="E560" s="152">
        <f>E561</f>
        <v>0</v>
      </c>
      <c r="F560" s="153"/>
      <c r="G560" s="153"/>
      <c r="H560" s="153"/>
      <c r="I560" s="153"/>
      <c r="J560" s="153"/>
      <c r="K560" s="153"/>
      <c r="L560" s="153"/>
      <c r="M560" s="154"/>
      <c r="N560" s="154"/>
      <c r="O560" s="154"/>
      <c r="P560" s="154"/>
      <c r="Q560" s="154"/>
      <c r="R560" s="154"/>
      <c r="S560" s="154"/>
      <c r="T560" s="154"/>
      <c r="U560" s="154"/>
      <c r="V560" s="154"/>
      <c r="W560" s="154"/>
      <c r="X560" s="154"/>
      <c r="Y560" s="285"/>
    </row>
    <row r="561" spans="2:25" ht="30">
      <c r="B561" s="267" t="s">
        <v>22</v>
      </c>
      <c r="C561" s="233" t="s">
        <v>1552</v>
      </c>
      <c r="D561" s="234">
        <f>SUM(D562:D563)</f>
        <v>1</v>
      </c>
      <c r="E561" s="234">
        <f t="shared" ref="E561" si="40">SUM(E562:E563)</f>
        <v>0</v>
      </c>
      <c r="F561" s="234"/>
      <c r="G561" s="236"/>
      <c r="H561" s="236"/>
      <c r="I561" s="122" t="s">
        <v>1617</v>
      </c>
      <c r="J561" s="241"/>
      <c r="K561" s="237"/>
      <c r="L561" s="238"/>
      <c r="M561" s="239"/>
      <c r="N561" s="239"/>
      <c r="O561" s="239"/>
      <c r="P561" s="239"/>
      <c r="Q561" s="239"/>
      <c r="R561" s="239"/>
      <c r="S561" s="239"/>
      <c r="T561" s="239"/>
      <c r="U561" s="239"/>
      <c r="V561" s="239"/>
      <c r="W561" s="239"/>
      <c r="X561" s="239"/>
      <c r="Y561" s="289"/>
    </row>
    <row r="562" spans="2:25" ht="60">
      <c r="B562" s="270" t="s">
        <v>4</v>
      </c>
      <c r="C562" s="228" t="s">
        <v>1553</v>
      </c>
      <c r="D562" s="224">
        <v>0.5</v>
      </c>
      <c r="E562" s="224">
        <f t="shared" ref="E562:E563" si="41">(SUM(M562:X562)*D562)</f>
        <v>0</v>
      </c>
      <c r="F562" s="226">
        <v>43102</v>
      </c>
      <c r="G562" s="226">
        <v>43465</v>
      </c>
      <c r="H562" s="226"/>
      <c r="I562" s="227" t="s">
        <v>1693</v>
      </c>
      <c r="J562" s="227" t="s">
        <v>1482</v>
      </c>
      <c r="K562" s="243">
        <v>1500</v>
      </c>
      <c r="L562" s="243"/>
      <c r="M562" s="230"/>
      <c r="N562" s="230"/>
      <c r="O562" s="230"/>
      <c r="P562" s="230"/>
      <c r="Q562" s="230"/>
      <c r="R562" s="230"/>
      <c r="S562" s="230"/>
      <c r="T562" s="230"/>
      <c r="U562" s="230"/>
      <c r="V562" s="230"/>
      <c r="W562" s="230"/>
      <c r="X562" s="230"/>
      <c r="Y562" s="287"/>
    </row>
    <row r="563" spans="2:25" ht="60">
      <c r="B563" s="3" t="s">
        <v>5</v>
      </c>
      <c r="C563" s="296" t="s">
        <v>1554</v>
      </c>
      <c r="D563" s="297">
        <v>0.5</v>
      </c>
      <c r="E563" s="297">
        <f t="shared" si="41"/>
        <v>0</v>
      </c>
      <c r="F563" s="298">
        <v>43102</v>
      </c>
      <c r="G563" s="298">
        <v>43465</v>
      </c>
      <c r="H563" s="298"/>
      <c r="I563" s="299" t="s">
        <v>1694</v>
      </c>
      <c r="J563" s="299" t="s">
        <v>1555</v>
      </c>
      <c r="K563" s="300">
        <v>5000</v>
      </c>
      <c r="L563" s="300"/>
      <c r="M563" s="301"/>
      <c r="N563" s="302"/>
      <c r="O563" s="302"/>
      <c r="P563" s="302"/>
      <c r="Q563" s="302"/>
      <c r="R563" s="302"/>
      <c r="S563" s="302"/>
      <c r="T563" s="302"/>
      <c r="U563" s="302"/>
      <c r="V563" s="302"/>
      <c r="W563" s="302"/>
      <c r="X563" s="303"/>
      <c r="Y563" s="8"/>
    </row>
    <row r="564" spans="2:25">
      <c r="J564" s="130"/>
    </row>
    <row r="565" spans="2:25">
      <c r="J565" s="130"/>
    </row>
    <row r="566" spans="2:25">
      <c r="J566" s="130"/>
    </row>
    <row r="567" spans="2:25">
      <c r="B567" s="198" t="s">
        <v>1578</v>
      </c>
      <c r="J567" s="130"/>
    </row>
    <row r="568" spans="2:25">
      <c r="J568" s="130"/>
    </row>
    <row r="569" spans="2:25">
      <c r="B569" s="196" t="s">
        <v>1503</v>
      </c>
      <c r="C569" s="196" t="s">
        <v>1040</v>
      </c>
      <c r="D569" s="196" t="s">
        <v>0</v>
      </c>
      <c r="E569" s="197" t="s">
        <v>1504</v>
      </c>
      <c r="J569" s="130"/>
    </row>
    <row r="570" spans="2:25" ht="9" customHeight="1">
      <c r="J570" s="130"/>
    </row>
    <row r="571" spans="2:25">
      <c r="B571" s="109" t="s">
        <v>1505</v>
      </c>
      <c r="C571" s="109" t="str">
        <f>C12</f>
        <v>POA ESTACIÓN EXPERIMENTAL SANTA CATALINA</v>
      </c>
      <c r="D571" s="194">
        <f>D12</f>
        <v>1</v>
      </c>
      <c r="E571" s="194">
        <f>E12</f>
        <v>0</v>
      </c>
    </row>
    <row r="572" spans="2:25" ht="9" customHeight="1"/>
    <row r="573" spans="2:25">
      <c r="B573" s="109" t="s">
        <v>877</v>
      </c>
      <c r="C573" s="109" t="str">
        <f>C13</f>
        <v>PROGRAMA DE CEREALES</v>
      </c>
      <c r="D573" s="194">
        <f>D13</f>
        <v>1</v>
      </c>
      <c r="E573" s="194">
        <f t="shared" ref="E573" si="42">E13</f>
        <v>0</v>
      </c>
    </row>
    <row r="574" spans="2:25">
      <c r="C574" s="109" t="str">
        <f>C68</f>
        <v>PROGRAMA DE FORESTERÍA</v>
      </c>
      <c r="D574" s="194">
        <f>D68</f>
        <v>0.99999999999999989</v>
      </c>
      <c r="E574" s="194">
        <f>E68</f>
        <v>0</v>
      </c>
    </row>
    <row r="575" spans="2:25">
      <c r="C575" s="109" t="str">
        <f>C96</f>
        <v>PROGRAMA DE FRUTICULTURA</v>
      </c>
      <c r="D575" s="194">
        <f>D96</f>
        <v>1</v>
      </c>
      <c r="E575" s="194">
        <f>E96</f>
        <v>0</v>
      </c>
    </row>
    <row r="576" spans="2:25">
      <c r="C576" s="109" t="str">
        <f>C124</f>
        <v>PROGRAMA DE GANADERÍA Y PASTOS</v>
      </c>
      <c r="D576" s="194">
        <f>D124</f>
        <v>1</v>
      </c>
      <c r="E576" s="194">
        <f>E124</f>
        <v>0</v>
      </c>
    </row>
    <row r="577" spans="2:5">
      <c r="C577" s="109" t="str">
        <f>C132</f>
        <v>PROGRAMA DE MAIZ</v>
      </c>
      <c r="D577" s="194">
        <f>D132</f>
        <v>1</v>
      </c>
      <c r="E577" s="194">
        <f>E132</f>
        <v>0</v>
      </c>
    </row>
    <row r="578" spans="2:5">
      <c r="C578" s="109" t="str">
        <f>C157</f>
        <v>PNRT-PAPA</v>
      </c>
      <c r="D578" s="194">
        <f>D157</f>
        <v>1</v>
      </c>
      <c r="E578" s="194">
        <f>E157</f>
        <v>0</v>
      </c>
    </row>
    <row r="579" spans="2:5">
      <c r="C579" s="109" t="str">
        <f>C167</f>
        <v>PROGRAMA DE LEGUMINOSAS Y GRANOS ANDINOS</v>
      </c>
      <c r="D579" s="194">
        <f>D167</f>
        <v>1.0000000000000002</v>
      </c>
      <c r="E579" s="194">
        <f>E167</f>
        <v>0</v>
      </c>
    </row>
    <row r="580" spans="2:5">
      <c r="C580" s="109" t="str">
        <f>C216</f>
        <v>DEPARTAMENTO DE BIOTECNOLOGIA</v>
      </c>
      <c r="D580" s="194">
        <f>D216</f>
        <v>1</v>
      </c>
      <c r="E580" s="194">
        <f>E216</f>
        <v>0</v>
      </c>
    </row>
    <row r="581" spans="2:5">
      <c r="C581" s="109" t="str">
        <f>C237</f>
        <v>DENAREF</v>
      </c>
      <c r="D581" s="194">
        <f>D237</f>
        <v>1</v>
      </c>
      <c r="E581" s="194">
        <f>E237</f>
        <v>0</v>
      </c>
    </row>
    <row r="582" spans="2:5">
      <c r="C582" s="109" t="str">
        <f>C261</f>
        <v>DEPARTAMENTO DE ECONOMIA AGRICOLA</v>
      </c>
      <c r="D582" s="194">
        <f>D261</f>
        <v>1</v>
      </c>
      <c r="E582" s="194">
        <f>E261</f>
        <v>0</v>
      </c>
    </row>
    <row r="583" spans="2:5">
      <c r="C583" s="109" t="str">
        <f>C270</f>
        <v>DEPARTAMENTO DE NUTRICIÓN Y CALIDAD</v>
      </c>
      <c r="D583" s="194">
        <f>D270</f>
        <v>1.0000000000000002</v>
      </c>
      <c r="E583" s="194">
        <f>E270</f>
        <v>0</v>
      </c>
    </row>
    <row r="584" spans="2:5">
      <c r="C584" s="109" t="str">
        <f>C324</f>
        <v>DEPARTAMENTO DE PROTECCIÓN VEGETAL</v>
      </c>
      <c r="D584" s="194">
        <f>D324</f>
        <v>1</v>
      </c>
      <c r="E584" s="194">
        <f>E324</f>
        <v>0</v>
      </c>
    </row>
    <row r="585" spans="2:5">
      <c r="C585" s="109" t="str">
        <f>C358</f>
        <v>DEPARTAMENTO DE MANEJO DE SUELOS Y AGUAS</v>
      </c>
      <c r="D585" s="194">
        <f>D358</f>
        <v>1.0000000000000002</v>
      </c>
      <c r="E585" s="194">
        <f>E358</f>
        <v>0</v>
      </c>
    </row>
    <row r="586" spans="2:5" ht="9" customHeight="1">
      <c r="D586" s="194"/>
      <c r="E586" s="194"/>
    </row>
    <row r="587" spans="2:5">
      <c r="B587" s="109" t="s">
        <v>879</v>
      </c>
      <c r="C587" s="109" t="str">
        <f>C420</f>
        <v>NDT TRANSFERENCIA</v>
      </c>
      <c r="D587" s="194">
        <f>D420</f>
        <v>1.0000000000000004</v>
      </c>
      <c r="E587" s="194">
        <f>E420</f>
        <v>0</v>
      </c>
    </row>
    <row r="588" spans="2:5" ht="9" customHeight="1">
      <c r="D588" s="194"/>
      <c r="E588" s="194"/>
    </row>
    <row r="589" spans="2:5">
      <c r="B589" s="109" t="s">
        <v>1506</v>
      </c>
      <c r="C589" s="109" t="str">
        <f>C502</f>
        <v>DEPARTAMENTO DE PRODUCCION DE SEMILLAS</v>
      </c>
      <c r="D589" s="194">
        <f>D502</f>
        <v>1</v>
      </c>
      <c r="E589" s="194">
        <f>E502</f>
        <v>0</v>
      </c>
    </row>
    <row r="590" spans="2:5">
      <c r="C590" s="109" t="str">
        <f>C530</f>
        <v>PROGRAMA DE FRUTICULTURA</v>
      </c>
      <c r="D590" s="194">
        <f>D530</f>
        <v>1</v>
      </c>
      <c r="E590" s="194">
        <f>E530</f>
        <v>0</v>
      </c>
    </row>
    <row r="591" spans="2:5">
      <c r="C591" s="109" t="str">
        <f>C537</f>
        <v>PROGRAMA DE GANADERIA</v>
      </c>
      <c r="D591" s="194">
        <f>D537</f>
        <v>1</v>
      </c>
      <c r="E591" s="194">
        <f>E537</f>
        <v>0</v>
      </c>
    </row>
    <row r="592" spans="2:5">
      <c r="C592" s="109" t="str">
        <f>C542</f>
        <v>DEPARTAMENTO DE NUTRICIÓN Y CALIDAD</v>
      </c>
      <c r="D592" s="194">
        <f>D542</f>
        <v>1</v>
      </c>
      <c r="E592" s="194">
        <f>E542</f>
        <v>0</v>
      </c>
    </row>
    <row r="593" spans="2:6">
      <c r="C593" s="109" t="str">
        <f>C547</f>
        <v>DEPARTAMENTO DE PROTECCION VEGETAL</v>
      </c>
      <c r="D593" s="194">
        <f>D547</f>
        <v>0.99999999999999989</v>
      </c>
      <c r="E593" s="194">
        <f>E547</f>
        <v>0</v>
      </c>
    </row>
    <row r="594" spans="2:6">
      <c r="C594" s="109" t="str">
        <f>C554</f>
        <v>DEPARTAMENTO DE MANEJO DE SUELOS Y AGUAS</v>
      </c>
      <c r="D594" s="194">
        <f>D554</f>
        <v>0.99999999999999989</v>
      </c>
      <c r="E594" s="194">
        <f>E554</f>
        <v>0</v>
      </c>
    </row>
    <row r="595" spans="2:6">
      <c r="C595" s="109" t="str">
        <f>C560</f>
        <v>DEPARTAMENTO DE BIOTECNOLOGIA</v>
      </c>
      <c r="D595" s="194">
        <f>D560</f>
        <v>1</v>
      </c>
      <c r="E595" s="194">
        <f>E560</f>
        <v>0</v>
      </c>
    </row>
    <row r="596" spans="2:6" ht="9" customHeight="1">
      <c r="B596" s="202"/>
      <c r="C596" s="202"/>
      <c r="D596" s="202"/>
      <c r="E596" s="202"/>
    </row>
    <row r="597" spans="2:6">
      <c r="D597" s="194"/>
      <c r="E597" s="194"/>
    </row>
    <row r="601" spans="2:6">
      <c r="B601" s="198" t="s">
        <v>1642</v>
      </c>
    </row>
    <row r="603" spans="2:6">
      <c r="B603" s="196" t="s">
        <v>1503</v>
      </c>
      <c r="C603" s="196" t="s">
        <v>1040</v>
      </c>
      <c r="D603" s="304" t="s">
        <v>1943</v>
      </c>
      <c r="E603" s="306" t="s">
        <v>1643</v>
      </c>
    </row>
    <row r="605" spans="2:6">
      <c r="B605" s="109" t="s">
        <v>1505</v>
      </c>
      <c r="C605" s="109" t="s">
        <v>1015</v>
      </c>
      <c r="D605" s="305">
        <v>3</v>
      </c>
      <c r="E605" s="307">
        <f>SUM(E607:E629)</f>
        <v>120</v>
      </c>
      <c r="F605" s="252"/>
    </row>
    <row r="606" spans="2:6">
      <c r="D606" s="222"/>
    </row>
    <row r="607" spans="2:6">
      <c r="B607" s="109" t="s">
        <v>877</v>
      </c>
      <c r="C607" s="109" t="s">
        <v>1051</v>
      </c>
      <c r="D607" s="307">
        <f>SUM(E607:E619)</f>
        <v>83</v>
      </c>
      <c r="E607" s="222">
        <v>7</v>
      </c>
    </row>
    <row r="608" spans="2:6">
      <c r="C608" s="109" t="s">
        <v>1493</v>
      </c>
      <c r="D608" s="222"/>
      <c r="E608" s="222">
        <v>6</v>
      </c>
    </row>
    <row r="609" spans="2:5">
      <c r="C609" s="109" t="s">
        <v>1052</v>
      </c>
      <c r="D609" s="222"/>
      <c r="E609" s="222">
        <v>6</v>
      </c>
    </row>
    <row r="610" spans="2:5">
      <c r="C610" s="109" t="s">
        <v>1494</v>
      </c>
      <c r="D610" s="222"/>
      <c r="E610" s="222">
        <v>2</v>
      </c>
    </row>
    <row r="611" spans="2:5">
      <c r="C611" s="109" t="s">
        <v>1256</v>
      </c>
      <c r="D611" s="222"/>
      <c r="E611" s="222">
        <v>5</v>
      </c>
    </row>
    <row r="612" spans="2:5">
      <c r="C612" s="109" t="s">
        <v>1481</v>
      </c>
      <c r="D612" s="222"/>
      <c r="E612" s="222">
        <v>2</v>
      </c>
    </row>
    <row r="613" spans="2:5">
      <c r="C613" s="109" t="s">
        <v>1495</v>
      </c>
      <c r="D613" s="222"/>
      <c r="E613" s="222">
        <v>9</v>
      </c>
    </row>
    <row r="614" spans="2:5">
      <c r="C614" s="109" t="s">
        <v>1496</v>
      </c>
      <c r="D614" s="222"/>
      <c r="E614" s="222">
        <v>6</v>
      </c>
    </row>
    <row r="615" spans="2:5">
      <c r="C615" s="109" t="s">
        <v>1286</v>
      </c>
      <c r="D615" s="222"/>
      <c r="E615" s="222">
        <v>6</v>
      </c>
    </row>
    <row r="616" spans="2:5">
      <c r="C616" s="109" t="s">
        <v>1497</v>
      </c>
      <c r="D616" s="222"/>
      <c r="E616" s="222">
        <v>2</v>
      </c>
    </row>
    <row r="617" spans="2:5">
      <c r="C617" s="109" t="s">
        <v>1498</v>
      </c>
      <c r="D617" s="222"/>
      <c r="E617" s="222">
        <v>15</v>
      </c>
    </row>
    <row r="618" spans="2:5">
      <c r="C618" s="109" t="s">
        <v>1499</v>
      </c>
      <c r="D618" s="222"/>
      <c r="E618" s="222">
        <v>8</v>
      </c>
    </row>
    <row r="619" spans="2:5">
      <c r="C619" s="109" t="s">
        <v>1500</v>
      </c>
      <c r="D619" s="222"/>
      <c r="E619" s="222">
        <v>9</v>
      </c>
    </row>
    <row r="620" spans="2:5">
      <c r="D620" s="222"/>
      <c r="E620" s="222"/>
    </row>
    <row r="621" spans="2:5">
      <c r="B621" s="109" t="s">
        <v>879</v>
      </c>
      <c r="C621" s="109" t="s">
        <v>1501</v>
      </c>
      <c r="D621" s="307">
        <f>E621</f>
        <v>21</v>
      </c>
      <c r="E621" s="222">
        <v>21</v>
      </c>
    </row>
    <row r="622" spans="2:5">
      <c r="D622" s="222"/>
      <c r="E622" s="222"/>
    </row>
    <row r="623" spans="2:5">
      <c r="B623" s="109" t="s">
        <v>1506</v>
      </c>
      <c r="C623" s="109" t="s">
        <v>1508</v>
      </c>
      <c r="D623" s="307">
        <f>SUM(E623:E629)</f>
        <v>16</v>
      </c>
      <c r="E623" s="222">
        <v>6</v>
      </c>
    </row>
    <row r="624" spans="2:5">
      <c r="C624" s="109" t="s">
        <v>1052</v>
      </c>
      <c r="D624" s="222"/>
      <c r="E624" s="222">
        <v>2</v>
      </c>
    </row>
    <row r="625" spans="2:5">
      <c r="C625" s="109" t="s">
        <v>1432</v>
      </c>
      <c r="D625" s="222"/>
      <c r="E625" s="222">
        <v>2</v>
      </c>
    </row>
    <row r="626" spans="2:5">
      <c r="C626" s="109" t="s">
        <v>1498</v>
      </c>
      <c r="D626" s="222"/>
      <c r="E626" s="222">
        <v>2</v>
      </c>
    </row>
    <row r="627" spans="2:5">
      <c r="C627" s="109" t="s">
        <v>1433</v>
      </c>
      <c r="D627" s="222"/>
      <c r="E627" s="222">
        <v>2</v>
      </c>
    </row>
    <row r="628" spans="2:5">
      <c r="C628" s="109" t="s">
        <v>1500</v>
      </c>
      <c r="D628" s="222"/>
      <c r="E628" s="222">
        <v>1</v>
      </c>
    </row>
    <row r="629" spans="2:5">
      <c r="C629" s="109" t="s">
        <v>1502</v>
      </c>
      <c r="D629" s="222"/>
      <c r="E629" s="222">
        <v>1</v>
      </c>
    </row>
    <row r="630" spans="2:5">
      <c r="B630" s="202"/>
      <c r="C630" s="202"/>
      <c r="D630" s="202"/>
      <c r="E630" s="202"/>
    </row>
  </sheetData>
  <autoFilter ref="B11:Y529"/>
  <mergeCells count="23">
    <mergeCell ref="P10:P11"/>
    <mergeCell ref="M10:M11"/>
    <mergeCell ref="N10:N11"/>
    <mergeCell ref="O10:O11"/>
    <mergeCell ref="W10:W11"/>
    <mergeCell ref="X10:X11"/>
    <mergeCell ref="Y10:Y11"/>
    <mergeCell ref="Q10:Q11"/>
    <mergeCell ref="R10:R11"/>
    <mergeCell ref="S10:S11"/>
    <mergeCell ref="T10:T11"/>
    <mergeCell ref="U10:U11"/>
    <mergeCell ref="V10:V11"/>
    <mergeCell ref="C4:L4"/>
    <mergeCell ref="B10:B11"/>
    <mergeCell ref="C10:C11"/>
    <mergeCell ref="D10:E10"/>
    <mergeCell ref="F10:G10"/>
    <mergeCell ref="H10:H11"/>
    <mergeCell ref="I10:I11"/>
    <mergeCell ref="J10:J11"/>
    <mergeCell ref="K10:K11"/>
    <mergeCell ref="L10:L11"/>
  </mergeCells>
  <conditionalFormatting sqref="E238 E244 E246 E248 E252 E321:E323 E272:E274 E297:E298 E134:E138 E140:E145 E147:E148 E422:E429 E431:E432 E434:E435 E437 E439:E440 E448:E449 E451:E452 E454 E456 E458 E460:E461 E463:E464 E466 E468 E217 E220 E226 E228 E230 E234 E470:E476 E155:E156 E131">
    <cfRule type="expression" dxfId="118" priority="259">
      <formula>E131&gt;D131</formula>
    </cfRule>
  </conditionalFormatting>
  <conditionalFormatting sqref="D12">
    <cfRule type="cellIs" dxfId="117" priority="250" operator="notEqual">
      <formula>1</formula>
    </cfRule>
  </conditionalFormatting>
  <conditionalFormatting sqref="D68:E68">
    <cfRule type="cellIs" dxfId="116" priority="240" operator="greaterThan">
      <formula>1</formula>
    </cfRule>
  </conditionalFormatting>
  <conditionalFormatting sqref="D96:E96">
    <cfRule type="cellIs" dxfId="115" priority="232" operator="greaterThan">
      <formula>1</formula>
    </cfRule>
  </conditionalFormatting>
  <conditionalFormatting sqref="D530:E530">
    <cfRule type="cellIs" dxfId="114" priority="226" operator="greaterThan">
      <formula>1</formula>
    </cfRule>
  </conditionalFormatting>
  <conditionalFormatting sqref="D124:E124">
    <cfRule type="cellIs" dxfId="113" priority="224" operator="greaterThan">
      <formula>1</formula>
    </cfRule>
  </conditionalFormatting>
  <conditionalFormatting sqref="D157:E157">
    <cfRule type="cellIs" dxfId="112" priority="218" operator="greaterThan">
      <formula>1</formula>
    </cfRule>
  </conditionalFormatting>
  <conditionalFormatting sqref="D13:E13">
    <cfRule type="cellIs" dxfId="111" priority="207" operator="greaterThan">
      <formula>1</formula>
    </cfRule>
  </conditionalFormatting>
  <conditionalFormatting sqref="D537:E537">
    <cfRule type="cellIs" dxfId="110" priority="221" operator="greaterThan">
      <formula>1</formula>
    </cfRule>
  </conditionalFormatting>
  <conditionalFormatting sqref="D167:E167">
    <cfRule type="cellIs" dxfId="109" priority="217" operator="greaterThan">
      <formula>1</formula>
    </cfRule>
  </conditionalFormatting>
  <conditionalFormatting sqref="D216:E216">
    <cfRule type="cellIs" dxfId="108" priority="202" operator="greaterThan">
      <formula>1</formula>
    </cfRule>
  </conditionalFormatting>
  <conditionalFormatting sqref="D547:E547">
    <cfRule type="cellIs" dxfId="107" priority="191" operator="greaterThan">
      <formula>1</formula>
    </cfRule>
  </conditionalFormatting>
  <conditionalFormatting sqref="D261:E261">
    <cfRule type="cellIs" dxfId="106" priority="200" operator="greaterThan">
      <formula>1</formula>
    </cfRule>
  </conditionalFormatting>
  <conditionalFormatting sqref="D270:E270">
    <cfRule type="cellIs" dxfId="105" priority="198" operator="greaterThan">
      <formula>1</formula>
    </cfRule>
  </conditionalFormatting>
  <conditionalFormatting sqref="D542:E542">
    <cfRule type="cellIs" dxfId="104" priority="196" operator="greaterThan">
      <formula>1</formula>
    </cfRule>
  </conditionalFormatting>
  <conditionalFormatting sqref="D324:E324">
    <cfRule type="cellIs" dxfId="103" priority="194" operator="greaterThan">
      <formula>1</formula>
    </cfRule>
  </conditionalFormatting>
  <conditionalFormatting sqref="D502:E502">
    <cfRule type="cellIs" dxfId="102" priority="188" operator="greaterThan">
      <formula>1</formula>
    </cfRule>
  </conditionalFormatting>
  <conditionalFormatting sqref="D358:E358">
    <cfRule type="cellIs" dxfId="101" priority="184" operator="greaterThan">
      <formula>1</formula>
    </cfRule>
  </conditionalFormatting>
  <conditionalFormatting sqref="D554:E554">
    <cfRule type="cellIs" dxfId="100" priority="177" operator="greaterThan">
      <formula>1</formula>
    </cfRule>
  </conditionalFormatting>
  <conditionalFormatting sqref="D560:E560">
    <cfRule type="cellIs" dxfId="99" priority="175" operator="greaterThan">
      <formula>1</formula>
    </cfRule>
  </conditionalFormatting>
  <conditionalFormatting sqref="E15:E21">
    <cfRule type="expression" dxfId="98" priority="174">
      <formula>E15&gt;D15</formula>
    </cfRule>
  </conditionalFormatting>
  <conditionalFormatting sqref="D420:E420">
    <cfRule type="cellIs" dxfId="97" priority="172" operator="greaterThan">
      <formula>1</formula>
    </cfRule>
  </conditionalFormatting>
  <conditionalFormatting sqref="E442:E446">
    <cfRule type="expression" dxfId="96" priority="153">
      <formula>E442&gt;D442</formula>
    </cfRule>
  </conditionalFormatting>
  <conditionalFormatting sqref="E23:E28">
    <cfRule type="expression" dxfId="95" priority="131">
      <formula>E23&gt;D23</formula>
    </cfRule>
  </conditionalFormatting>
  <conditionalFormatting sqref="E30:E36">
    <cfRule type="expression" dxfId="94" priority="130">
      <formula>E30&gt;D30</formula>
    </cfRule>
  </conditionalFormatting>
  <conditionalFormatting sqref="E38:E43">
    <cfRule type="expression" dxfId="93" priority="129">
      <formula>E38&gt;D38</formula>
    </cfRule>
  </conditionalFormatting>
  <conditionalFormatting sqref="E45:E51">
    <cfRule type="expression" dxfId="92" priority="128">
      <formula>E45&gt;D45</formula>
    </cfRule>
  </conditionalFormatting>
  <conditionalFormatting sqref="E53:E59">
    <cfRule type="expression" dxfId="91" priority="127">
      <formula>E53&gt;D53</formula>
    </cfRule>
  </conditionalFormatting>
  <conditionalFormatting sqref="E61:E67">
    <cfRule type="expression" dxfId="90" priority="126">
      <formula>E61&gt;D61</formula>
    </cfRule>
  </conditionalFormatting>
  <conditionalFormatting sqref="E70:E73">
    <cfRule type="expression" dxfId="89" priority="125">
      <formula>E70&gt;D70</formula>
    </cfRule>
  </conditionalFormatting>
  <conditionalFormatting sqref="E75:E77">
    <cfRule type="expression" dxfId="88" priority="124">
      <formula>E75&gt;D75</formula>
    </cfRule>
  </conditionalFormatting>
  <conditionalFormatting sqref="E79:E81">
    <cfRule type="expression" dxfId="87" priority="123">
      <formula>E79&gt;D79</formula>
    </cfRule>
  </conditionalFormatting>
  <conditionalFormatting sqref="E83:E85">
    <cfRule type="expression" dxfId="86" priority="122">
      <formula>E83&gt;D83</formula>
    </cfRule>
  </conditionalFormatting>
  <conditionalFormatting sqref="E87:E89">
    <cfRule type="expression" dxfId="85" priority="121">
      <formula>E87&gt;D87</formula>
    </cfRule>
  </conditionalFormatting>
  <conditionalFormatting sqref="E91:E95">
    <cfRule type="expression" dxfId="84" priority="120">
      <formula>E91&gt;D91</formula>
    </cfRule>
  </conditionalFormatting>
  <conditionalFormatting sqref="E98:E101">
    <cfRule type="expression" dxfId="83" priority="119">
      <formula>E98&gt;D98</formula>
    </cfRule>
  </conditionalFormatting>
  <conditionalFormatting sqref="E103:E106">
    <cfRule type="expression" dxfId="82" priority="118">
      <formula>E103&gt;D103</formula>
    </cfRule>
  </conditionalFormatting>
  <conditionalFormatting sqref="E108:E111">
    <cfRule type="expression" dxfId="81" priority="117">
      <formula>E108&gt;D108</formula>
    </cfRule>
  </conditionalFormatting>
  <conditionalFormatting sqref="E113:E116">
    <cfRule type="expression" dxfId="80" priority="116">
      <formula>E113&gt;D113</formula>
    </cfRule>
  </conditionalFormatting>
  <conditionalFormatting sqref="E118:E121">
    <cfRule type="expression" dxfId="79" priority="115">
      <formula>E118&gt;D118</formula>
    </cfRule>
  </conditionalFormatting>
  <conditionalFormatting sqref="E123">
    <cfRule type="expression" dxfId="78" priority="114">
      <formula>E123&gt;D123</formula>
    </cfRule>
  </conditionalFormatting>
  <conditionalFormatting sqref="E126:E129">
    <cfRule type="expression" dxfId="77" priority="113">
      <formula>E126&gt;D126</formula>
    </cfRule>
  </conditionalFormatting>
  <conditionalFormatting sqref="E150:E153">
    <cfRule type="expression" dxfId="76" priority="98">
      <formula>E150&gt;D150</formula>
    </cfRule>
  </conditionalFormatting>
  <conditionalFormatting sqref="E159:E162">
    <cfRule type="expression" dxfId="75" priority="96">
      <formula>E159&gt;D159</formula>
    </cfRule>
  </conditionalFormatting>
  <conditionalFormatting sqref="E164:E166">
    <cfRule type="expression" dxfId="74" priority="95">
      <formula>E164&gt;D164</formula>
    </cfRule>
  </conditionalFormatting>
  <conditionalFormatting sqref="E169:E172">
    <cfRule type="expression" dxfId="73" priority="93">
      <formula>E169&gt;D169</formula>
    </cfRule>
  </conditionalFormatting>
  <conditionalFormatting sqref="E174:E178">
    <cfRule type="expression" dxfId="72" priority="92">
      <formula>E174&gt;D174</formula>
    </cfRule>
  </conditionalFormatting>
  <conditionalFormatting sqref="E180:E183">
    <cfRule type="expression" dxfId="71" priority="91">
      <formula>E180&gt;D180</formula>
    </cfRule>
  </conditionalFormatting>
  <conditionalFormatting sqref="E185:E188">
    <cfRule type="expression" dxfId="70" priority="90">
      <formula>E185&gt;D185</formula>
    </cfRule>
  </conditionalFormatting>
  <conditionalFormatting sqref="E190:E192">
    <cfRule type="expression" dxfId="69" priority="89">
      <formula>E190&gt;D190</formula>
    </cfRule>
  </conditionalFormatting>
  <conditionalFormatting sqref="E194:E197">
    <cfRule type="expression" dxfId="68" priority="88">
      <formula>E194&gt;D194</formula>
    </cfRule>
  </conditionalFormatting>
  <conditionalFormatting sqref="E199:E203">
    <cfRule type="expression" dxfId="67" priority="87">
      <formula>E199&gt;D199</formula>
    </cfRule>
  </conditionalFormatting>
  <conditionalFormatting sqref="E205:E209">
    <cfRule type="expression" dxfId="66" priority="86">
      <formula>E205&gt;D205</formula>
    </cfRule>
  </conditionalFormatting>
  <conditionalFormatting sqref="E211:E215">
    <cfRule type="expression" dxfId="65" priority="85">
      <formula>E211&gt;D211</formula>
    </cfRule>
  </conditionalFormatting>
  <conditionalFormatting sqref="E239:E243">
    <cfRule type="expression" dxfId="64" priority="80">
      <formula>E239&gt;D239</formula>
    </cfRule>
  </conditionalFormatting>
  <conditionalFormatting sqref="E245">
    <cfRule type="expression" dxfId="63" priority="79">
      <formula>E245&gt;D245</formula>
    </cfRule>
  </conditionalFormatting>
  <conditionalFormatting sqref="E247">
    <cfRule type="expression" dxfId="62" priority="78">
      <formula>E247&gt;D247</formula>
    </cfRule>
  </conditionalFormatting>
  <conditionalFormatting sqref="E249:E251">
    <cfRule type="expression" dxfId="61" priority="77">
      <formula>E249&gt;D249</formula>
    </cfRule>
  </conditionalFormatting>
  <conditionalFormatting sqref="E253">
    <cfRule type="expression" dxfId="60" priority="76">
      <formula>E253&gt;D253</formula>
    </cfRule>
  </conditionalFormatting>
  <conditionalFormatting sqref="E263:E265">
    <cfRule type="expression" dxfId="59" priority="75">
      <formula>E263&gt;D263</formula>
    </cfRule>
  </conditionalFormatting>
  <conditionalFormatting sqref="E267:E269">
    <cfRule type="expression" dxfId="58" priority="74">
      <formula>E267&gt;D267</formula>
    </cfRule>
  </conditionalFormatting>
  <conditionalFormatting sqref="E276:E277">
    <cfRule type="expression" dxfId="57" priority="70">
      <formula>E276&gt;D276</formula>
    </cfRule>
  </conditionalFormatting>
  <conditionalFormatting sqref="E279:E280">
    <cfRule type="expression" dxfId="56" priority="69">
      <formula>E279&gt;D279</formula>
    </cfRule>
  </conditionalFormatting>
  <conditionalFormatting sqref="E282:E283">
    <cfRule type="expression" dxfId="55" priority="68">
      <formula>E282&gt;D282</formula>
    </cfRule>
  </conditionalFormatting>
  <conditionalFormatting sqref="E285:E287">
    <cfRule type="expression" dxfId="54" priority="67">
      <formula>E285&gt;D285</formula>
    </cfRule>
  </conditionalFormatting>
  <conditionalFormatting sqref="E289:E291">
    <cfRule type="expression" dxfId="53" priority="66">
      <formula>E289&gt;D289</formula>
    </cfRule>
  </conditionalFormatting>
  <conditionalFormatting sqref="E293:E295">
    <cfRule type="expression" dxfId="52" priority="65">
      <formula>E293&gt;D293</formula>
    </cfRule>
  </conditionalFormatting>
  <conditionalFormatting sqref="E300:E301">
    <cfRule type="expression" dxfId="51" priority="62">
      <formula>E300&gt;D300</formula>
    </cfRule>
  </conditionalFormatting>
  <conditionalFormatting sqref="E303:E304">
    <cfRule type="expression" dxfId="50" priority="60">
      <formula>E303&gt;D303</formula>
    </cfRule>
  </conditionalFormatting>
  <conditionalFormatting sqref="E306:E308">
    <cfRule type="expression" dxfId="49" priority="59">
      <formula>E306&gt;D306</formula>
    </cfRule>
  </conditionalFormatting>
  <conditionalFormatting sqref="E310:E312">
    <cfRule type="expression" dxfId="48" priority="58">
      <formula>E310&gt;D310</formula>
    </cfRule>
  </conditionalFormatting>
  <conditionalFormatting sqref="E314:E315">
    <cfRule type="expression" dxfId="47" priority="57">
      <formula>E314&gt;D314</formula>
    </cfRule>
  </conditionalFormatting>
  <conditionalFormatting sqref="E317:E319">
    <cfRule type="expression" dxfId="46" priority="56">
      <formula>E317&gt;D317</formula>
    </cfRule>
  </conditionalFormatting>
  <conditionalFormatting sqref="E326:E328">
    <cfRule type="expression" dxfId="45" priority="54">
      <formula>E326&gt;D326</formula>
    </cfRule>
  </conditionalFormatting>
  <conditionalFormatting sqref="E330:E332">
    <cfRule type="expression" dxfId="44" priority="53">
      <formula>E330&gt;D330</formula>
    </cfRule>
  </conditionalFormatting>
  <conditionalFormatting sqref="E334:E336">
    <cfRule type="expression" dxfId="43" priority="51">
      <formula>E334&gt;D334</formula>
    </cfRule>
  </conditionalFormatting>
  <conditionalFormatting sqref="E338:E340">
    <cfRule type="expression" dxfId="42" priority="50">
      <formula>E338&gt;D338</formula>
    </cfRule>
  </conditionalFormatting>
  <conditionalFormatting sqref="E342:E345">
    <cfRule type="expression" dxfId="41" priority="49">
      <formula>E342&gt;D342</formula>
    </cfRule>
  </conditionalFormatting>
  <conditionalFormatting sqref="E347:E349">
    <cfRule type="expression" dxfId="40" priority="48">
      <formula>E347&gt;D347</formula>
    </cfRule>
  </conditionalFormatting>
  <conditionalFormatting sqref="E360:E367">
    <cfRule type="expression" dxfId="39" priority="47">
      <formula>E360&gt;D360</formula>
    </cfRule>
  </conditionalFormatting>
  <conditionalFormatting sqref="E369:E376">
    <cfRule type="expression" dxfId="38" priority="46">
      <formula>E369&gt;D369</formula>
    </cfRule>
  </conditionalFormatting>
  <conditionalFormatting sqref="E378:E385">
    <cfRule type="expression" dxfId="37" priority="45">
      <formula>E378&gt;D378</formula>
    </cfRule>
  </conditionalFormatting>
  <conditionalFormatting sqref="E387:E394">
    <cfRule type="expression" dxfId="36" priority="44">
      <formula>E387&gt;D387</formula>
    </cfRule>
  </conditionalFormatting>
  <conditionalFormatting sqref="E396:E403">
    <cfRule type="expression" dxfId="35" priority="43">
      <formula>E396&gt;D396</formula>
    </cfRule>
  </conditionalFormatting>
  <conditionalFormatting sqref="E405:E407">
    <cfRule type="expression" dxfId="34" priority="42">
      <formula>E405&gt;D405</formula>
    </cfRule>
  </conditionalFormatting>
  <conditionalFormatting sqref="E409:E411">
    <cfRule type="expression" dxfId="33" priority="41">
      <formula>E409&gt;D409</formula>
    </cfRule>
  </conditionalFormatting>
  <conditionalFormatting sqref="E413:E415">
    <cfRule type="expression" dxfId="32" priority="40">
      <formula>E413&gt;D413</formula>
    </cfRule>
  </conditionalFormatting>
  <conditionalFormatting sqref="E417:E419">
    <cfRule type="expression" dxfId="31" priority="39">
      <formula>E417&gt;D417</formula>
    </cfRule>
  </conditionalFormatting>
  <conditionalFormatting sqref="E504:E508">
    <cfRule type="expression" dxfId="30" priority="38">
      <formula>E504&gt;D504</formula>
    </cfRule>
  </conditionalFormatting>
  <conditionalFormatting sqref="E510:E511">
    <cfRule type="expression" dxfId="29" priority="37">
      <formula>E510&gt;D510</formula>
    </cfRule>
  </conditionalFormatting>
  <conditionalFormatting sqref="E513:E518">
    <cfRule type="expression" dxfId="28" priority="36">
      <formula>E513&gt;D513</formula>
    </cfRule>
  </conditionalFormatting>
  <conditionalFormatting sqref="E520">
    <cfRule type="expression" dxfId="27" priority="35">
      <formula>E520&gt;D520</formula>
    </cfRule>
  </conditionalFormatting>
  <conditionalFormatting sqref="E525:E526">
    <cfRule type="expression" dxfId="26" priority="34">
      <formula>E525&gt;D525</formula>
    </cfRule>
  </conditionalFormatting>
  <conditionalFormatting sqref="E528:E529">
    <cfRule type="expression" dxfId="25" priority="32">
      <formula>E528&gt;D528</formula>
    </cfRule>
  </conditionalFormatting>
  <conditionalFormatting sqref="E532:E534">
    <cfRule type="expression" dxfId="24" priority="31">
      <formula>E532&gt;D532</formula>
    </cfRule>
  </conditionalFormatting>
  <conditionalFormatting sqref="E536">
    <cfRule type="expression" dxfId="23" priority="30">
      <formula>E536&gt;D536</formula>
    </cfRule>
  </conditionalFormatting>
  <conditionalFormatting sqref="E539">
    <cfRule type="expression" dxfId="22" priority="29">
      <formula>E539&gt;D539</formula>
    </cfRule>
  </conditionalFormatting>
  <conditionalFormatting sqref="E541">
    <cfRule type="expression" dxfId="21" priority="28">
      <formula>E541&gt;D541</formula>
    </cfRule>
  </conditionalFormatting>
  <conditionalFormatting sqref="E544">
    <cfRule type="expression" dxfId="20" priority="27">
      <formula>E544&gt;D544</formula>
    </cfRule>
  </conditionalFormatting>
  <conditionalFormatting sqref="E546">
    <cfRule type="expression" dxfId="19" priority="26">
      <formula>E546&gt;D546</formula>
    </cfRule>
  </conditionalFormatting>
  <conditionalFormatting sqref="E549:E550">
    <cfRule type="expression" dxfId="18" priority="25">
      <formula>E549&gt;D549</formula>
    </cfRule>
  </conditionalFormatting>
  <conditionalFormatting sqref="E552:E553">
    <cfRule type="expression" dxfId="17" priority="24">
      <formula>E552&gt;D552</formula>
    </cfRule>
  </conditionalFormatting>
  <conditionalFormatting sqref="E556:E559">
    <cfRule type="expression" dxfId="16" priority="23">
      <formula>E556&gt;D556</formula>
    </cfRule>
  </conditionalFormatting>
  <conditionalFormatting sqref="E562:E563">
    <cfRule type="expression" dxfId="15" priority="22">
      <formula>E562&gt;D562</formula>
    </cfRule>
  </conditionalFormatting>
  <conditionalFormatting sqref="E255:E260">
    <cfRule type="expression" dxfId="14" priority="19">
      <formula>E255&gt;D255</formula>
    </cfRule>
  </conditionalFormatting>
  <conditionalFormatting sqref="E351:E353">
    <cfRule type="expression" dxfId="13" priority="16">
      <formula>E351&gt;D351</formula>
    </cfRule>
  </conditionalFormatting>
  <conditionalFormatting sqref="E355:E357">
    <cfRule type="expression" dxfId="12" priority="15">
      <formula>E355&gt;D355</formula>
    </cfRule>
  </conditionalFormatting>
  <conditionalFormatting sqref="E218:E219">
    <cfRule type="expression" dxfId="11" priority="13">
      <formula>E218&gt;D218</formula>
    </cfRule>
  </conditionalFormatting>
  <conditionalFormatting sqref="E221:E225">
    <cfRule type="expression" dxfId="10" priority="12">
      <formula>E221&gt;D221</formula>
    </cfRule>
  </conditionalFormatting>
  <conditionalFormatting sqref="E227">
    <cfRule type="expression" dxfId="9" priority="11">
      <formula>E227&gt;D227</formula>
    </cfRule>
  </conditionalFormatting>
  <conditionalFormatting sqref="E229">
    <cfRule type="expression" dxfId="8" priority="10">
      <formula>E229&gt;D229</formula>
    </cfRule>
  </conditionalFormatting>
  <conditionalFormatting sqref="E231:E233">
    <cfRule type="expression" dxfId="7" priority="9">
      <formula>E231&gt;D231</formula>
    </cfRule>
  </conditionalFormatting>
  <conditionalFormatting sqref="E235:E236">
    <cfRule type="expression" dxfId="6" priority="8">
      <formula>E235&gt;D235</formula>
    </cfRule>
  </conditionalFormatting>
  <conditionalFormatting sqref="E478:E480">
    <cfRule type="expression" dxfId="5" priority="7">
      <formula>E478&gt;D478</formula>
    </cfRule>
  </conditionalFormatting>
  <conditionalFormatting sqref="E482:E488">
    <cfRule type="expression" dxfId="4" priority="6">
      <formula>E482&gt;D482</formula>
    </cfRule>
  </conditionalFormatting>
  <conditionalFormatting sqref="E490:E491">
    <cfRule type="expression" dxfId="3" priority="5">
      <formula>E490&gt;D490</formula>
    </cfRule>
  </conditionalFormatting>
  <conditionalFormatting sqref="E493:E499">
    <cfRule type="expression" dxfId="2" priority="4">
      <formula>E493&gt;D493</formula>
    </cfRule>
  </conditionalFormatting>
  <conditionalFormatting sqref="E501">
    <cfRule type="expression" dxfId="1" priority="3">
      <formula>E501&gt;D501</formula>
    </cfRule>
  </conditionalFormatting>
  <conditionalFormatting sqref="E521:E523">
    <cfRule type="expression" dxfId="0" priority="1">
      <formula>E521&gt;D521</formula>
    </cfRule>
  </conditionalFormatting>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4"/>
  <sheetViews>
    <sheetView zoomScaleNormal="100" workbookViewId="0">
      <selection activeCell="F171" sqref="F171:F216"/>
    </sheetView>
  </sheetViews>
  <sheetFormatPr baseColWidth="10" defaultColWidth="10.85546875" defaultRowHeight="15.75"/>
  <cols>
    <col min="1" max="1" width="11" style="15" bestFit="1" customWidth="1"/>
    <col min="2" max="2" width="24" style="15" bestFit="1" customWidth="1"/>
    <col min="3" max="3" width="20.7109375" style="15" bestFit="1" customWidth="1"/>
    <col min="4" max="4" width="11" style="15" bestFit="1" customWidth="1"/>
    <col min="5" max="5" width="64.42578125" style="28" customWidth="1"/>
    <col min="6" max="6" width="14.5703125" style="15" bestFit="1" customWidth="1"/>
    <col min="7" max="7" width="11" style="15" bestFit="1" customWidth="1"/>
    <col min="8" max="12" width="12.42578125" style="15" bestFit="1" customWidth="1"/>
    <col min="13" max="13" width="11" style="15" bestFit="1" customWidth="1"/>
    <col min="14" max="15" width="12.42578125" style="15" bestFit="1" customWidth="1"/>
    <col min="16" max="16" width="11" style="15" bestFit="1" customWidth="1"/>
    <col min="17" max="17" width="11.140625" style="15" bestFit="1" customWidth="1"/>
    <col min="18" max="18" width="11.28515625" style="15" bestFit="1" customWidth="1"/>
    <col min="19" max="19" width="14.42578125" style="15" bestFit="1" customWidth="1"/>
    <col min="20" max="20" width="15.42578125" style="15" customWidth="1"/>
    <col min="21" max="16384" width="10.85546875" style="15"/>
  </cols>
  <sheetData>
    <row r="1" spans="1:20" ht="45">
      <c r="A1" s="13" t="s">
        <v>53</v>
      </c>
      <c r="B1" s="13" t="s">
        <v>54</v>
      </c>
      <c r="C1" s="13" t="s">
        <v>881</v>
      </c>
      <c r="D1" s="13" t="s">
        <v>55</v>
      </c>
      <c r="E1" s="13" t="s">
        <v>56</v>
      </c>
      <c r="F1" s="63" t="s">
        <v>57</v>
      </c>
      <c r="G1" s="64" t="s">
        <v>35</v>
      </c>
      <c r="H1" s="64" t="s">
        <v>36</v>
      </c>
      <c r="I1" s="64" t="s">
        <v>37</v>
      </c>
      <c r="J1" s="64" t="s">
        <v>38</v>
      </c>
      <c r="K1" s="64" t="s">
        <v>39</v>
      </c>
      <c r="L1" s="64" t="s">
        <v>40</v>
      </c>
      <c r="M1" s="64" t="s">
        <v>41</v>
      </c>
      <c r="N1" s="64" t="s">
        <v>42</v>
      </c>
      <c r="O1" s="64" t="s">
        <v>43</v>
      </c>
      <c r="P1" s="64" t="s">
        <v>44</v>
      </c>
      <c r="Q1" s="64" t="s">
        <v>45</v>
      </c>
      <c r="R1" s="64" t="s">
        <v>46</v>
      </c>
      <c r="S1" s="14" t="s">
        <v>58</v>
      </c>
      <c r="T1" s="14" t="s">
        <v>59</v>
      </c>
    </row>
    <row r="2" spans="1:20">
      <c r="A2" s="203" t="str">
        <f>LEFT(D2,2)</f>
        <v>51</v>
      </c>
      <c r="B2" s="17" t="s">
        <v>64</v>
      </c>
      <c r="C2" s="204" t="s">
        <v>1573</v>
      </c>
      <c r="D2" s="18">
        <v>510105</v>
      </c>
      <c r="E2" s="205" t="str">
        <f>VLOOKUP(D2,Clasificador!$B$5:$G$1314,6,0)</f>
        <v>Remuneraciones Unificadas</v>
      </c>
      <c r="F2" s="206">
        <v>28416</v>
      </c>
      <c r="G2" s="216">
        <v>2368</v>
      </c>
      <c r="H2" s="216">
        <v>2368</v>
      </c>
      <c r="I2" s="216">
        <v>2368</v>
      </c>
      <c r="J2" s="216">
        <v>2368</v>
      </c>
      <c r="K2" s="216">
        <v>2368</v>
      </c>
      <c r="L2" s="216">
        <v>2368</v>
      </c>
      <c r="M2" s="216">
        <v>2368</v>
      </c>
      <c r="N2" s="216">
        <v>2368</v>
      </c>
      <c r="O2" s="216">
        <v>2368</v>
      </c>
      <c r="P2" s="216">
        <v>2368</v>
      </c>
      <c r="Q2" s="216">
        <v>2368</v>
      </c>
      <c r="R2" s="216">
        <v>2368</v>
      </c>
      <c r="S2" s="207">
        <f>SUM(G2:R2)</f>
        <v>28416</v>
      </c>
      <c r="T2" s="208" t="b">
        <f t="shared" ref="T2:T199" si="0">+S2=F2</f>
        <v>1</v>
      </c>
    </row>
    <row r="3" spans="1:20">
      <c r="A3" s="203" t="str">
        <f t="shared" ref="A3:A8" si="1">LEFT(D3,2)</f>
        <v>51</v>
      </c>
      <c r="B3" s="17" t="s">
        <v>64</v>
      </c>
      <c r="C3" s="204" t="s">
        <v>1573</v>
      </c>
      <c r="D3" s="18">
        <v>510510</v>
      </c>
      <c r="E3" s="205" t="str">
        <f>VLOOKUP(D3,Clasificador!$B$5:$G$1314,6,0)</f>
        <v>Servicios Personales por Contrato</v>
      </c>
      <c r="F3" s="206">
        <v>0</v>
      </c>
      <c r="G3" s="216">
        <v>0</v>
      </c>
      <c r="H3" s="216">
        <v>0</v>
      </c>
      <c r="I3" s="216">
        <v>0</v>
      </c>
      <c r="J3" s="216">
        <v>0</v>
      </c>
      <c r="K3" s="216">
        <v>0</v>
      </c>
      <c r="L3" s="216">
        <v>0</v>
      </c>
      <c r="M3" s="216">
        <v>0</v>
      </c>
      <c r="N3" s="216">
        <v>0</v>
      </c>
      <c r="O3" s="216">
        <v>0</v>
      </c>
      <c r="P3" s="216">
        <v>0</v>
      </c>
      <c r="Q3" s="216">
        <v>0</v>
      </c>
      <c r="R3" s="216">
        <v>0</v>
      </c>
      <c r="S3" s="207">
        <f t="shared" ref="S3:S199" si="2">SUM(G3:R3)</f>
        <v>0</v>
      </c>
      <c r="T3" s="208" t="b">
        <f t="shared" si="0"/>
        <v>1</v>
      </c>
    </row>
    <row r="4" spans="1:20">
      <c r="A4" s="203" t="str">
        <f t="shared" si="1"/>
        <v>51</v>
      </c>
      <c r="B4" s="17" t="s">
        <v>64</v>
      </c>
      <c r="C4" s="204" t="s">
        <v>1573</v>
      </c>
      <c r="D4" s="18">
        <v>510106</v>
      </c>
      <c r="E4" s="205" t="str">
        <f>VLOOKUP(D4,Clasificador!$B$5:$G$1314,6,0)</f>
        <v>Salarios Unificados</v>
      </c>
      <c r="F4" s="206">
        <v>0</v>
      </c>
      <c r="G4" s="216">
        <v>0</v>
      </c>
      <c r="H4" s="216">
        <v>0</v>
      </c>
      <c r="I4" s="216">
        <v>0</v>
      </c>
      <c r="J4" s="216">
        <v>0</v>
      </c>
      <c r="K4" s="216">
        <v>0</v>
      </c>
      <c r="L4" s="216">
        <v>0</v>
      </c>
      <c r="M4" s="216">
        <v>0</v>
      </c>
      <c r="N4" s="216">
        <v>0</v>
      </c>
      <c r="O4" s="216">
        <v>0</v>
      </c>
      <c r="P4" s="216">
        <v>0</v>
      </c>
      <c r="Q4" s="216">
        <v>0</v>
      </c>
      <c r="R4" s="216">
        <v>0</v>
      </c>
      <c r="S4" s="207">
        <f t="shared" si="2"/>
        <v>0</v>
      </c>
      <c r="T4" s="208" t="b">
        <f t="shared" si="0"/>
        <v>1</v>
      </c>
    </row>
    <row r="5" spans="1:20">
      <c r="A5" s="203" t="str">
        <f t="shared" si="1"/>
        <v>51</v>
      </c>
      <c r="B5" s="17" t="s">
        <v>64</v>
      </c>
      <c r="C5" s="204" t="s">
        <v>1573</v>
      </c>
      <c r="D5" s="18">
        <v>510203</v>
      </c>
      <c r="E5" s="205" t="str">
        <f>VLOOKUP(D5,Clasificador!$B$5:$G$1314,6,0)</f>
        <v>Decimotercer Sueldo</v>
      </c>
      <c r="F5" s="206">
        <v>2368.3560000000002</v>
      </c>
      <c r="G5" s="216">
        <v>197.363</v>
      </c>
      <c r="H5" s="216">
        <v>197.363</v>
      </c>
      <c r="I5" s="216">
        <v>197.363</v>
      </c>
      <c r="J5" s="216">
        <v>197.363</v>
      </c>
      <c r="K5" s="216">
        <v>197.363</v>
      </c>
      <c r="L5" s="216">
        <v>197.363</v>
      </c>
      <c r="M5" s="216">
        <v>197.363</v>
      </c>
      <c r="N5" s="216">
        <v>197.363</v>
      </c>
      <c r="O5" s="216">
        <v>197.363</v>
      </c>
      <c r="P5" s="216">
        <v>197.363</v>
      </c>
      <c r="Q5" s="216">
        <v>197.363</v>
      </c>
      <c r="R5" s="216">
        <v>197.363</v>
      </c>
      <c r="S5" s="207">
        <f t="shared" ref="S5:S68" si="3">SUM(G5:R5)</f>
        <v>2368.3560000000002</v>
      </c>
      <c r="T5" s="208" t="b">
        <f t="shared" ref="T5:T68" si="4">+S5=F5</f>
        <v>1</v>
      </c>
    </row>
    <row r="6" spans="1:20">
      <c r="A6" s="203" t="str">
        <f t="shared" si="1"/>
        <v>51</v>
      </c>
      <c r="B6" s="17" t="s">
        <v>64</v>
      </c>
      <c r="C6" s="204" t="s">
        <v>1573</v>
      </c>
      <c r="D6" s="18">
        <v>510204</v>
      </c>
      <c r="E6" s="205" t="str">
        <f>VLOOKUP(D6,Clasificador!$B$5:$G$1314,6,0)</f>
        <v>Decimocuarto Sueldo</v>
      </c>
      <c r="F6" s="206">
        <v>386.04000000000013</v>
      </c>
      <c r="G6" s="216">
        <v>32.17</v>
      </c>
      <c r="H6" s="216">
        <v>32.17</v>
      </c>
      <c r="I6" s="216">
        <v>32.17</v>
      </c>
      <c r="J6" s="216">
        <v>32.17</v>
      </c>
      <c r="K6" s="216">
        <v>32.17</v>
      </c>
      <c r="L6" s="216">
        <v>32.17</v>
      </c>
      <c r="M6" s="216">
        <v>32.17</v>
      </c>
      <c r="N6" s="216">
        <v>32.17</v>
      </c>
      <c r="O6" s="216">
        <v>32.17</v>
      </c>
      <c r="P6" s="216">
        <v>32.17</v>
      </c>
      <c r="Q6" s="216">
        <v>32.17</v>
      </c>
      <c r="R6" s="216">
        <v>32.17</v>
      </c>
      <c r="S6" s="207">
        <f t="shared" si="3"/>
        <v>386.04000000000013</v>
      </c>
      <c r="T6" s="208" t="b">
        <f t="shared" si="4"/>
        <v>1</v>
      </c>
    </row>
    <row r="7" spans="1:20">
      <c r="A7" s="203" t="str">
        <f t="shared" si="1"/>
        <v>51</v>
      </c>
      <c r="B7" s="17" t="s">
        <v>64</v>
      </c>
      <c r="C7" s="204" t="s">
        <v>1573</v>
      </c>
      <c r="D7" s="18">
        <v>510602</v>
      </c>
      <c r="E7" s="205" t="str">
        <f>VLOOKUP(D7,Clasificador!$B$5:$G$1314,6,0)</f>
        <v>Fondo de Reserva</v>
      </c>
      <c r="F7" s="206">
        <v>2368.3200000000006</v>
      </c>
      <c r="G7" s="216">
        <v>197.36</v>
      </c>
      <c r="H7" s="216">
        <v>197.36</v>
      </c>
      <c r="I7" s="216">
        <v>197.36</v>
      </c>
      <c r="J7" s="216">
        <v>197.36</v>
      </c>
      <c r="K7" s="216">
        <v>197.36</v>
      </c>
      <c r="L7" s="216">
        <v>197.36</v>
      </c>
      <c r="M7" s="216">
        <v>197.36</v>
      </c>
      <c r="N7" s="216">
        <v>197.36</v>
      </c>
      <c r="O7" s="216">
        <v>197.36</v>
      </c>
      <c r="P7" s="216">
        <v>197.36</v>
      </c>
      <c r="Q7" s="216">
        <v>197.36</v>
      </c>
      <c r="R7" s="216">
        <v>197.36</v>
      </c>
      <c r="S7" s="207">
        <f t="shared" si="3"/>
        <v>2368.3200000000006</v>
      </c>
      <c r="T7" s="208" t="b">
        <f t="shared" si="4"/>
        <v>1</v>
      </c>
    </row>
    <row r="8" spans="1:20">
      <c r="A8" s="203" t="str">
        <f t="shared" si="1"/>
        <v>51</v>
      </c>
      <c r="B8" s="17" t="s">
        <v>64</v>
      </c>
      <c r="C8" s="204" t="s">
        <v>1573</v>
      </c>
      <c r="D8" s="18">
        <v>510601</v>
      </c>
      <c r="E8" s="205" t="str">
        <f>VLOOKUP(D8,Clasificador!$B$5:$G$1314,6,0)</f>
        <v>Aporte Patronal</v>
      </c>
      <c r="F8" s="206">
        <v>2742.1200000000008</v>
      </c>
      <c r="G8" s="216">
        <v>228.51</v>
      </c>
      <c r="H8" s="216">
        <v>228.51</v>
      </c>
      <c r="I8" s="216">
        <v>228.51</v>
      </c>
      <c r="J8" s="216">
        <v>228.51</v>
      </c>
      <c r="K8" s="216">
        <v>228.51</v>
      </c>
      <c r="L8" s="216">
        <v>228.51</v>
      </c>
      <c r="M8" s="216">
        <v>228.51</v>
      </c>
      <c r="N8" s="216">
        <v>228.51</v>
      </c>
      <c r="O8" s="216">
        <v>228.51</v>
      </c>
      <c r="P8" s="216">
        <v>228.51</v>
      </c>
      <c r="Q8" s="216">
        <v>228.51</v>
      </c>
      <c r="R8" s="216">
        <v>228.51</v>
      </c>
      <c r="S8" s="207">
        <f t="shared" si="3"/>
        <v>2742.1200000000008</v>
      </c>
      <c r="T8" s="208" t="b">
        <f t="shared" si="4"/>
        <v>1</v>
      </c>
    </row>
    <row r="9" spans="1:20">
      <c r="A9" s="203">
        <v>51</v>
      </c>
      <c r="B9" s="17" t="s">
        <v>64</v>
      </c>
      <c r="C9" s="204" t="s">
        <v>1574</v>
      </c>
      <c r="D9" s="18">
        <v>510105</v>
      </c>
      <c r="E9" s="205" t="str">
        <f>VLOOKUP(D9,Clasificador!$B$5:$G$1314,6,0)</f>
        <v>Remuneraciones Unificadas</v>
      </c>
      <c r="F9" s="206">
        <v>33144</v>
      </c>
      <c r="G9" s="216">
        <v>2762</v>
      </c>
      <c r="H9" s="216">
        <v>2762</v>
      </c>
      <c r="I9" s="216">
        <v>2762</v>
      </c>
      <c r="J9" s="216">
        <v>2762</v>
      </c>
      <c r="K9" s="216">
        <v>2762</v>
      </c>
      <c r="L9" s="216">
        <v>2762</v>
      </c>
      <c r="M9" s="216">
        <v>2762</v>
      </c>
      <c r="N9" s="216">
        <v>2762</v>
      </c>
      <c r="O9" s="216">
        <v>2762</v>
      </c>
      <c r="P9" s="216">
        <v>2762</v>
      </c>
      <c r="Q9" s="216">
        <v>2762</v>
      </c>
      <c r="R9" s="216">
        <v>2762</v>
      </c>
      <c r="S9" s="207">
        <f t="shared" si="3"/>
        <v>33144</v>
      </c>
      <c r="T9" s="208" t="b">
        <f t="shared" si="4"/>
        <v>1</v>
      </c>
    </row>
    <row r="10" spans="1:20">
      <c r="A10" s="203">
        <v>51</v>
      </c>
      <c r="B10" s="17" t="s">
        <v>64</v>
      </c>
      <c r="C10" s="204" t="s">
        <v>1574</v>
      </c>
      <c r="D10" s="18">
        <v>510203</v>
      </c>
      <c r="E10" s="205" t="str">
        <f>VLOOKUP(D10,Clasificador!$B$5:$G$1314,6,0)</f>
        <v>Decimotercer Sueldo</v>
      </c>
      <c r="F10" s="206">
        <v>2761.9999999999995</v>
      </c>
      <c r="G10" s="216">
        <v>230.16666666666666</v>
      </c>
      <c r="H10" s="216">
        <v>230.16666666666666</v>
      </c>
      <c r="I10" s="216">
        <v>230.16666666666666</v>
      </c>
      <c r="J10" s="216">
        <v>230.16666666666666</v>
      </c>
      <c r="K10" s="216">
        <v>230.16666666666666</v>
      </c>
      <c r="L10" s="216">
        <v>230.16666666666666</v>
      </c>
      <c r="M10" s="216">
        <v>230.16666666666666</v>
      </c>
      <c r="N10" s="216">
        <v>230.16666666666666</v>
      </c>
      <c r="O10" s="216">
        <v>230.16666666666666</v>
      </c>
      <c r="P10" s="216">
        <v>230.16666666666666</v>
      </c>
      <c r="Q10" s="216">
        <v>230.16666666666666</v>
      </c>
      <c r="R10" s="216">
        <v>230.16666666666666</v>
      </c>
      <c r="S10" s="207">
        <f t="shared" si="3"/>
        <v>2761.9999999999995</v>
      </c>
      <c r="T10" s="208" t="b">
        <f t="shared" si="4"/>
        <v>1</v>
      </c>
    </row>
    <row r="11" spans="1:20">
      <c r="A11" s="203">
        <v>51</v>
      </c>
      <c r="B11" s="17" t="s">
        <v>64</v>
      </c>
      <c r="C11" s="204" t="s">
        <v>1574</v>
      </c>
      <c r="D11" s="18">
        <v>510204</v>
      </c>
      <c r="E11" s="205" t="str">
        <f>VLOOKUP(D11,Clasificador!$B$5:$G$1314,6,0)</f>
        <v>Decimocuarto Sueldo</v>
      </c>
      <c r="F11" s="206">
        <v>772.00000000000011</v>
      </c>
      <c r="G11" s="216">
        <v>64.333333333333329</v>
      </c>
      <c r="H11" s="216">
        <v>64.333333333333329</v>
      </c>
      <c r="I11" s="216">
        <v>64.333333333333329</v>
      </c>
      <c r="J11" s="216">
        <v>64.333333333333329</v>
      </c>
      <c r="K11" s="216">
        <v>64.333333333333329</v>
      </c>
      <c r="L11" s="216">
        <v>64.333333333333329</v>
      </c>
      <c r="M11" s="216">
        <v>64.333333333333329</v>
      </c>
      <c r="N11" s="216">
        <v>64.333333333333329</v>
      </c>
      <c r="O11" s="216">
        <v>64.333333333333329</v>
      </c>
      <c r="P11" s="216">
        <v>64.333333333333329</v>
      </c>
      <c r="Q11" s="216">
        <v>64.333333333333329</v>
      </c>
      <c r="R11" s="216">
        <v>64.333333333333329</v>
      </c>
      <c r="S11" s="207">
        <f t="shared" si="3"/>
        <v>772.00000000000011</v>
      </c>
      <c r="T11" s="208" t="b">
        <f t="shared" si="4"/>
        <v>1</v>
      </c>
    </row>
    <row r="12" spans="1:20">
      <c r="A12" s="203">
        <v>51</v>
      </c>
      <c r="B12" s="17" t="s">
        <v>64</v>
      </c>
      <c r="C12" s="204" t="s">
        <v>1574</v>
      </c>
      <c r="D12" s="18">
        <v>510602</v>
      </c>
      <c r="E12" s="205" t="str">
        <f>VLOOKUP(D12,Clasificador!$B$5:$G$1314,6,0)</f>
        <v>Fondo de Reserva</v>
      </c>
      <c r="F12" s="206">
        <v>2761.9999999999995</v>
      </c>
      <c r="G12" s="216">
        <v>230.16666666666666</v>
      </c>
      <c r="H12" s="216">
        <v>230.16666666666666</v>
      </c>
      <c r="I12" s="216">
        <v>230.16666666666666</v>
      </c>
      <c r="J12" s="216">
        <v>230.16666666666666</v>
      </c>
      <c r="K12" s="216">
        <v>230.16666666666666</v>
      </c>
      <c r="L12" s="216">
        <v>230.16666666666666</v>
      </c>
      <c r="M12" s="216">
        <v>230.16666666666666</v>
      </c>
      <c r="N12" s="216">
        <v>230.16666666666666</v>
      </c>
      <c r="O12" s="216">
        <v>230.16666666666666</v>
      </c>
      <c r="P12" s="216">
        <v>230.16666666666666</v>
      </c>
      <c r="Q12" s="216">
        <v>230.16666666666666</v>
      </c>
      <c r="R12" s="216">
        <v>230.16666666666666</v>
      </c>
      <c r="S12" s="207">
        <f t="shared" si="3"/>
        <v>2761.9999999999995</v>
      </c>
      <c r="T12" s="208" t="b">
        <f t="shared" si="4"/>
        <v>1</v>
      </c>
    </row>
    <row r="13" spans="1:20">
      <c r="A13" s="203">
        <v>51</v>
      </c>
      <c r="B13" s="17" t="s">
        <v>64</v>
      </c>
      <c r="C13" s="204" t="s">
        <v>1574</v>
      </c>
      <c r="D13" s="18">
        <v>510601</v>
      </c>
      <c r="E13" s="205" t="str">
        <f>VLOOKUP(D13,Clasificador!$B$5:$G$1314,6,0)</f>
        <v>Aporte Patronal</v>
      </c>
      <c r="F13" s="206">
        <v>3198.3959999999993</v>
      </c>
      <c r="G13" s="216">
        <v>266.53300000000002</v>
      </c>
      <c r="H13" s="216">
        <v>266.53300000000002</v>
      </c>
      <c r="I13" s="216">
        <v>266.53300000000002</v>
      </c>
      <c r="J13" s="216">
        <v>266.53300000000002</v>
      </c>
      <c r="K13" s="216">
        <v>266.53300000000002</v>
      </c>
      <c r="L13" s="216">
        <v>266.53300000000002</v>
      </c>
      <c r="M13" s="216">
        <v>266.53300000000002</v>
      </c>
      <c r="N13" s="216">
        <v>266.53300000000002</v>
      </c>
      <c r="O13" s="216">
        <v>266.53300000000002</v>
      </c>
      <c r="P13" s="216">
        <v>266.53300000000002</v>
      </c>
      <c r="Q13" s="216">
        <v>266.53300000000002</v>
      </c>
      <c r="R13" s="216">
        <v>266.53300000000002</v>
      </c>
      <c r="S13" s="207">
        <f t="shared" si="3"/>
        <v>3198.3959999999993</v>
      </c>
      <c r="T13" s="208" t="b">
        <f t="shared" si="4"/>
        <v>1</v>
      </c>
    </row>
    <row r="14" spans="1:20">
      <c r="A14" s="203" t="str">
        <f>LEFT(D14,2)</f>
        <v>51</v>
      </c>
      <c r="B14" s="17" t="s">
        <v>64</v>
      </c>
      <c r="C14" s="204" t="s">
        <v>1556</v>
      </c>
      <c r="D14" s="18">
        <v>510105</v>
      </c>
      <c r="E14" s="205" t="str">
        <f>VLOOKUP(D14,Clasificador!$B$5:$G$1314,6,0)</f>
        <v>Remuneraciones Unificadas</v>
      </c>
      <c r="F14" s="206">
        <v>16944</v>
      </c>
      <c r="G14" s="216">
        <v>1412</v>
      </c>
      <c r="H14" s="216">
        <v>1412</v>
      </c>
      <c r="I14" s="216">
        <v>1412</v>
      </c>
      <c r="J14" s="216">
        <v>1412</v>
      </c>
      <c r="K14" s="216">
        <v>1412</v>
      </c>
      <c r="L14" s="216">
        <v>1412</v>
      </c>
      <c r="M14" s="216">
        <v>1412</v>
      </c>
      <c r="N14" s="216">
        <v>1412</v>
      </c>
      <c r="O14" s="216">
        <v>1412</v>
      </c>
      <c r="P14" s="216">
        <v>1412</v>
      </c>
      <c r="Q14" s="216">
        <v>1412</v>
      </c>
      <c r="R14" s="216">
        <v>1412</v>
      </c>
      <c r="S14" s="207">
        <f t="shared" si="3"/>
        <v>16944</v>
      </c>
      <c r="T14" s="208" t="b">
        <f t="shared" si="4"/>
        <v>1</v>
      </c>
    </row>
    <row r="15" spans="1:20">
      <c r="A15" s="203" t="str">
        <f t="shared" ref="A15:A20" si="5">LEFT(D15,2)</f>
        <v>51</v>
      </c>
      <c r="B15" s="17" t="s">
        <v>64</v>
      </c>
      <c r="C15" s="204" t="s">
        <v>1556</v>
      </c>
      <c r="D15" s="18">
        <v>510510</v>
      </c>
      <c r="E15" s="205" t="str">
        <f>VLOOKUP(D15,Clasificador!$B$5:$G$1314,6,0)</f>
        <v>Servicios Personales por Contrato</v>
      </c>
      <c r="F15" s="206">
        <v>0</v>
      </c>
      <c r="G15" s="216">
        <v>0</v>
      </c>
      <c r="H15" s="216">
        <v>0</v>
      </c>
      <c r="I15" s="216">
        <v>0</v>
      </c>
      <c r="J15" s="216">
        <v>0</v>
      </c>
      <c r="K15" s="216">
        <v>0</v>
      </c>
      <c r="L15" s="216">
        <v>0</v>
      </c>
      <c r="M15" s="216">
        <v>0</v>
      </c>
      <c r="N15" s="216">
        <v>0</v>
      </c>
      <c r="O15" s="216">
        <v>0</v>
      </c>
      <c r="P15" s="216">
        <v>0</v>
      </c>
      <c r="Q15" s="216">
        <v>0</v>
      </c>
      <c r="R15" s="216">
        <v>0</v>
      </c>
      <c r="S15" s="207">
        <f t="shared" si="3"/>
        <v>0</v>
      </c>
      <c r="T15" s="208" t="b">
        <f t="shared" si="4"/>
        <v>1</v>
      </c>
    </row>
    <row r="16" spans="1:20">
      <c r="A16" s="203" t="str">
        <f t="shared" si="5"/>
        <v>51</v>
      </c>
      <c r="B16" s="17" t="s">
        <v>64</v>
      </c>
      <c r="C16" s="204" t="s">
        <v>1556</v>
      </c>
      <c r="D16" s="18">
        <v>510106</v>
      </c>
      <c r="E16" s="205" t="str">
        <f>VLOOKUP(D16,Clasificador!$B$5:$G$1314,6,0)</f>
        <v>Salarios Unificados</v>
      </c>
      <c r="F16" s="206">
        <v>284389.99999999994</v>
      </c>
      <c r="G16" s="216">
        <v>23956.799999999996</v>
      </c>
      <c r="H16" s="216">
        <v>23956.799999999996</v>
      </c>
      <c r="I16" s="216">
        <v>23956.799999999996</v>
      </c>
      <c r="J16" s="216">
        <v>23956.799999999996</v>
      </c>
      <c r="K16" s="216">
        <v>23956.799999999996</v>
      </c>
      <c r="L16" s="216">
        <v>23956.799999999996</v>
      </c>
      <c r="M16" s="216">
        <v>23956.799999999996</v>
      </c>
      <c r="N16" s="216">
        <v>23956.799999999996</v>
      </c>
      <c r="O16" s="216">
        <v>23956.799999999996</v>
      </c>
      <c r="P16" s="216">
        <v>23956.799999999996</v>
      </c>
      <c r="Q16" s="216">
        <v>23956.799999999996</v>
      </c>
      <c r="R16" s="216">
        <v>20865.199999999993</v>
      </c>
      <c r="S16" s="207">
        <f t="shared" si="3"/>
        <v>284389.99999999994</v>
      </c>
      <c r="T16" s="208" t="b">
        <f t="shared" si="4"/>
        <v>1</v>
      </c>
    </row>
    <row r="17" spans="1:20">
      <c r="A17" s="203" t="str">
        <f t="shared" si="5"/>
        <v>51</v>
      </c>
      <c r="B17" s="17" t="s">
        <v>64</v>
      </c>
      <c r="C17" s="204" t="s">
        <v>1556</v>
      </c>
      <c r="D17" s="18">
        <v>510203</v>
      </c>
      <c r="E17" s="205" t="str">
        <f>VLOOKUP(D17,Clasificador!$B$5:$G$1314,6,0)</f>
        <v>Decimotercer Sueldo</v>
      </c>
      <c r="F17" s="206">
        <v>30991.626666666671</v>
      </c>
      <c r="G17" s="216">
        <v>2184.5766666666673</v>
      </c>
      <c r="H17" s="216">
        <v>2151.91</v>
      </c>
      <c r="I17" s="216">
        <v>2151.91</v>
      </c>
      <c r="J17" s="216">
        <v>2151.91</v>
      </c>
      <c r="K17" s="216">
        <v>2151.91</v>
      </c>
      <c r="L17" s="216">
        <v>2114.9333333333343</v>
      </c>
      <c r="M17" s="216">
        <v>2114.066666666668</v>
      </c>
      <c r="N17" s="216">
        <v>2114.0700000000002</v>
      </c>
      <c r="O17" s="216">
        <v>2114.0700000000002</v>
      </c>
      <c r="P17" s="216">
        <v>2114.0700000000002</v>
      </c>
      <c r="Q17" s="216">
        <v>2114.0700000000002</v>
      </c>
      <c r="R17" s="216">
        <f>2114.07+5400.06</f>
        <v>7514.130000000001</v>
      </c>
      <c r="S17" s="207">
        <f t="shared" si="3"/>
        <v>30991.626666666671</v>
      </c>
      <c r="T17" s="208" t="b">
        <f t="shared" si="4"/>
        <v>1</v>
      </c>
    </row>
    <row r="18" spans="1:20">
      <c r="A18" s="203" t="str">
        <f t="shared" si="5"/>
        <v>51</v>
      </c>
      <c r="B18" s="17" t="s">
        <v>64</v>
      </c>
      <c r="C18" s="204" t="s">
        <v>1556</v>
      </c>
      <c r="D18" s="18">
        <v>510204</v>
      </c>
      <c r="E18" s="205" t="str">
        <f>VLOOKUP(D18,Clasificador!$B$5:$G$1314,6,0)</f>
        <v>Decimocuarto Sueldo</v>
      </c>
      <c r="F18" s="206">
        <v>17892.956666666672</v>
      </c>
      <c r="G18" s="216">
        <v>1640.5000000000009</v>
      </c>
      <c r="H18" s="216">
        <v>1640.5000000000009</v>
      </c>
      <c r="I18" s="216">
        <v>1640.5000000000009</v>
      </c>
      <c r="J18" s="216">
        <v>1640.5000000000009</v>
      </c>
      <c r="K18" s="216">
        <v>1640.5000000000009</v>
      </c>
      <c r="L18" s="216">
        <v>1640.5000000000009</v>
      </c>
      <c r="M18" s="216">
        <v>1640.5000000000009</v>
      </c>
      <c r="N18" s="216">
        <v>1640.5000000000009</v>
      </c>
      <c r="O18" s="216">
        <v>1640.5000000000009</v>
      </c>
      <c r="P18" s="216">
        <v>1640.5000000000009</v>
      </c>
      <c r="Q18" s="216">
        <v>1487.9566666666672</v>
      </c>
      <c r="R18" s="216">
        <v>0</v>
      </c>
      <c r="S18" s="207">
        <f t="shared" si="3"/>
        <v>17892.956666666672</v>
      </c>
      <c r="T18" s="208" t="b">
        <f t="shared" si="4"/>
        <v>1</v>
      </c>
    </row>
    <row r="19" spans="1:20">
      <c r="A19" s="203" t="str">
        <f t="shared" si="5"/>
        <v>51</v>
      </c>
      <c r="B19" s="17" t="s">
        <v>64</v>
      </c>
      <c r="C19" s="204" t="s">
        <v>1556</v>
      </c>
      <c r="D19" s="18">
        <v>510602</v>
      </c>
      <c r="E19" s="205" t="str">
        <f>VLOOKUP(D19,Clasificador!$B$5:$G$1314,6,0)</f>
        <v>Fondo de Reserva</v>
      </c>
      <c r="F19" s="206">
        <v>25158.680000000015</v>
      </c>
      <c r="G19" s="216">
        <v>2114.066666666668</v>
      </c>
      <c r="H19" s="216">
        <v>2114.066666666668</v>
      </c>
      <c r="I19" s="216">
        <v>2114.066666666668</v>
      </c>
      <c r="J19" s="216">
        <v>2114.066666666668</v>
      </c>
      <c r="K19" s="216">
        <v>2114.066666666668</v>
      </c>
      <c r="L19" s="216">
        <v>2114.9333333333343</v>
      </c>
      <c r="M19" s="216">
        <v>2114.066666666668</v>
      </c>
      <c r="N19" s="216">
        <v>2114.066666666668</v>
      </c>
      <c r="O19" s="216">
        <v>2114.066666666668</v>
      </c>
      <c r="P19" s="216">
        <v>2114.066666666668</v>
      </c>
      <c r="Q19" s="216">
        <v>2114.066666666668</v>
      </c>
      <c r="R19" s="216">
        <v>1903.08</v>
      </c>
      <c r="S19" s="207">
        <f t="shared" si="3"/>
        <v>25158.680000000015</v>
      </c>
      <c r="T19" s="208" t="b">
        <f t="shared" si="4"/>
        <v>1</v>
      </c>
    </row>
    <row r="20" spans="1:20">
      <c r="A20" s="203" t="str">
        <f t="shared" si="5"/>
        <v>51</v>
      </c>
      <c r="B20" s="17" t="s">
        <v>64</v>
      </c>
      <c r="C20" s="204" t="s">
        <v>1556</v>
      </c>
      <c r="D20" s="18">
        <v>510601</v>
      </c>
      <c r="E20" s="205" t="str">
        <f>VLOOKUP(D20,Clasificador!$B$5:$G$1314,6,0)</f>
        <v>Aporte Patronal</v>
      </c>
      <c r="F20" s="206">
        <v>36050.431580000004</v>
      </c>
      <c r="G20" s="216">
        <v>3140.0127799999987</v>
      </c>
      <c r="H20" s="216">
        <v>3102.18</v>
      </c>
      <c r="I20" s="216">
        <v>3102.18</v>
      </c>
      <c r="J20" s="216">
        <v>3102.18</v>
      </c>
      <c r="K20" s="216">
        <v>3102.18</v>
      </c>
      <c r="L20" s="216">
        <v>3048.2727999999993</v>
      </c>
      <c r="M20" s="216">
        <v>3047.0091999999991</v>
      </c>
      <c r="N20" s="216">
        <v>3047.01</v>
      </c>
      <c r="O20" s="216">
        <v>3047.01</v>
      </c>
      <c r="P20" s="216">
        <v>3047.01</v>
      </c>
      <c r="Q20" s="216">
        <v>3047.01</v>
      </c>
      <c r="R20" s="216">
        <v>2218.3767999999991</v>
      </c>
      <c r="S20" s="207">
        <f t="shared" si="3"/>
        <v>36050.431580000004</v>
      </c>
      <c r="T20" s="208" t="b">
        <f t="shared" si="4"/>
        <v>1</v>
      </c>
    </row>
    <row r="21" spans="1:20">
      <c r="A21" s="203">
        <v>51</v>
      </c>
      <c r="B21" s="17" t="s">
        <v>64</v>
      </c>
      <c r="C21" s="204" t="s">
        <v>1556</v>
      </c>
      <c r="D21" s="18">
        <v>510306</v>
      </c>
      <c r="E21" s="205" t="str">
        <f>VLOOKUP(D21,Clasificador!$B$5:$G$1314,6,0)</f>
        <v>Alimentación</v>
      </c>
      <c r="F21" s="206">
        <v>50600</v>
      </c>
      <c r="G21" s="216">
        <v>4400</v>
      </c>
      <c r="H21" s="216">
        <v>4400</v>
      </c>
      <c r="I21" s="216">
        <v>4400</v>
      </c>
      <c r="J21" s="216">
        <v>4400</v>
      </c>
      <c r="K21" s="216">
        <v>4400</v>
      </c>
      <c r="L21" s="216">
        <v>4400</v>
      </c>
      <c r="M21" s="216">
        <v>4400</v>
      </c>
      <c r="N21" s="216">
        <v>4400</v>
      </c>
      <c r="O21" s="216">
        <v>4400</v>
      </c>
      <c r="P21" s="216">
        <v>4400</v>
      </c>
      <c r="Q21" s="216">
        <v>4400</v>
      </c>
      <c r="R21" s="216">
        <v>2200</v>
      </c>
      <c r="S21" s="207">
        <f t="shared" si="3"/>
        <v>50600</v>
      </c>
      <c r="T21" s="208" t="b">
        <f t="shared" si="4"/>
        <v>1</v>
      </c>
    </row>
    <row r="22" spans="1:20">
      <c r="A22" s="203">
        <v>51</v>
      </c>
      <c r="B22" s="17" t="s">
        <v>64</v>
      </c>
      <c r="C22" s="204" t="s">
        <v>1556</v>
      </c>
      <c r="D22" s="18">
        <v>510512</v>
      </c>
      <c r="E22" s="205" t="str">
        <f>VLOOKUP(D22,Clasificador!$B$5:$G$1314,6,0)</f>
        <v>Subrogación</v>
      </c>
      <c r="F22" s="206">
        <v>392</v>
      </c>
      <c r="G22" s="216">
        <v>392</v>
      </c>
      <c r="H22" s="216">
        <v>0</v>
      </c>
      <c r="I22" s="216">
        <v>0</v>
      </c>
      <c r="J22" s="216">
        <v>0</v>
      </c>
      <c r="K22" s="216">
        <v>0</v>
      </c>
      <c r="L22" s="216">
        <v>0</v>
      </c>
      <c r="M22" s="216">
        <v>0</v>
      </c>
      <c r="N22" s="216">
        <v>0</v>
      </c>
      <c r="O22" s="216">
        <v>0</v>
      </c>
      <c r="P22" s="216">
        <v>0</v>
      </c>
      <c r="Q22" s="216">
        <v>0</v>
      </c>
      <c r="R22" s="216">
        <v>0</v>
      </c>
      <c r="S22" s="207">
        <f t="shared" si="3"/>
        <v>392</v>
      </c>
      <c r="T22" s="208" t="b">
        <f t="shared" si="4"/>
        <v>1</v>
      </c>
    </row>
    <row r="23" spans="1:20">
      <c r="A23" s="203">
        <v>51</v>
      </c>
      <c r="B23" s="17" t="s">
        <v>64</v>
      </c>
      <c r="C23" s="204" t="s">
        <v>1556</v>
      </c>
      <c r="D23" s="18">
        <v>510509</v>
      </c>
      <c r="E23" s="205" t="str">
        <f>VLOOKUP(D23,Clasificador!$B$5:$G$1314,6,0)</f>
        <v>Horas Extraordinarias y Suplementarias</v>
      </c>
      <c r="F23" s="206">
        <v>2281</v>
      </c>
      <c r="G23" s="216">
        <v>454.12</v>
      </c>
      <c r="H23" s="216">
        <v>454.12</v>
      </c>
      <c r="I23" s="216">
        <v>454.12</v>
      </c>
      <c r="J23" s="216">
        <v>454.12</v>
      </c>
      <c r="K23" s="216">
        <v>454.12</v>
      </c>
      <c r="L23" s="216">
        <v>10.4</v>
      </c>
      <c r="M23" s="216">
        <v>0</v>
      </c>
      <c r="N23" s="216">
        <v>0</v>
      </c>
      <c r="O23" s="216">
        <v>0</v>
      </c>
      <c r="P23" s="216">
        <v>0</v>
      </c>
      <c r="Q23" s="216">
        <v>0</v>
      </c>
      <c r="R23" s="216">
        <v>0</v>
      </c>
      <c r="S23" s="207">
        <f t="shared" si="3"/>
        <v>2281</v>
      </c>
      <c r="T23" s="208" t="b">
        <f t="shared" si="4"/>
        <v>1</v>
      </c>
    </row>
    <row r="24" spans="1:20">
      <c r="A24" s="203">
        <v>51</v>
      </c>
      <c r="B24" s="17" t="s">
        <v>64</v>
      </c>
      <c r="C24" s="204" t="s">
        <v>1557</v>
      </c>
      <c r="D24" s="18">
        <v>510510</v>
      </c>
      <c r="E24" s="205" t="str">
        <f>VLOOKUP(D24,Clasificador!$B$5:$G$1314,6,0)</f>
        <v>Servicios Personales por Contrato</v>
      </c>
      <c r="F24" s="206">
        <v>8796</v>
      </c>
      <c r="G24" s="216">
        <v>733</v>
      </c>
      <c r="H24" s="216">
        <v>733</v>
      </c>
      <c r="I24" s="216">
        <v>733</v>
      </c>
      <c r="J24" s="216">
        <v>733</v>
      </c>
      <c r="K24" s="216">
        <v>733</v>
      </c>
      <c r="L24" s="216">
        <v>733</v>
      </c>
      <c r="M24" s="216">
        <v>733</v>
      </c>
      <c r="N24" s="216">
        <v>733</v>
      </c>
      <c r="O24" s="216">
        <v>733</v>
      </c>
      <c r="P24" s="216">
        <v>733</v>
      </c>
      <c r="Q24" s="216">
        <v>733</v>
      </c>
      <c r="R24" s="216">
        <v>733</v>
      </c>
      <c r="S24" s="207">
        <f t="shared" si="3"/>
        <v>8796</v>
      </c>
      <c r="T24" s="208" t="b">
        <f t="shared" si="4"/>
        <v>1</v>
      </c>
    </row>
    <row r="25" spans="1:20">
      <c r="A25" s="203">
        <v>51</v>
      </c>
      <c r="B25" s="17" t="s">
        <v>64</v>
      </c>
      <c r="C25" s="204" t="s">
        <v>1557</v>
      </c>
      <c r="D25" s="18">
        <v>510203</v>
      </c>
      <c r="E25" s="205" t="str">
        <f>VLOOKUP(D25,Clasificador!$B$5:$G$1314,6,0)</f>
        <v>Decimotercer Sueldo</v>
      </c>
      <c r="F25" s="206">
        <v>733.00000000000011</v>
      </c>
      <c r="G25" s="216">
        <v>61.083333333333336</v>
      </c>
      <c r="H25" s="216">
        <v>61.083333333333336</v>
      </c>
      <c r="I25" s="216">
        <v>61.083333333333336</v>
      </c>
      <c r="J25" s="216">
        <v>61.083333333333336</v>
      </c>
      <c r="K25" s="216">
        <v>61.083333333333336</v>
      </c>
      <c r="L25" s="216">
        <v>61.083333333333336</v>
      </c>
      <c r="M25" s="216">
        <v>61.083333333333336</v>
      </c>
      <c r="N25" s="216">
        <v>61.083333333333336</v>
      </c>
      <c r="O25" s="216">
        <v>61.083333333333336</v>
      </c>
      <c r="P25" s="216">
        <v>61.083333333333336</v>
      </c>
      <c r="Q25" s="216">
        <v>61.083333333333336</v>
      </c>
      <c r="R25" s="216">
        <v>61.083333333333336</v>
      </c>
      <c r="S25" s="207">
        <f t="shared" si="3"/>
        <v>733.00000000000011</v>
      </c>
      <c r="T25" s="208" t="b">
        <f t="shared" si="4"/>
        <v>1</v>
      </c>
    </row>
    <row r="26" spans="1:20">
      <c r="A26" s="203">
        <v>51</v>
      </c>
      <c r="B26" s="17" t="s">
        <v>64</v>
      </c>
      <c r="C26" s="204" t="s">
        <v>1557</v>
      </c>
      <c r="D26" s="18">
        <v>510204</v>
      </c>
      <c r="E26" s="205" t="str">
        <f>VLOOKUP(D26,Clasificador!$B$5:$G$1314,6,0)</f>
        <v>Decimocuarto Sueldo</v>
      </c>
      <c r="F26" s="206">
        <v>386.00000000000006</v>
      </c>
      <c r="G26" s="216">
        <v>32.166666666666664</v>
      </c>
      <c r="H26" s="216">
        <v>32.166666666666664</v>
      </c>
      <c r="I26" s="216">
        <v>32.166666666666664</v>
      </c>
      <c r="J26" s="216">
        <v>32.166666666666664</v>
      </c>
      <c r="K26" s="216">
        <v>32.166666666666664</v>
      </c>
      <c r="L26" s="216">
        <v>32.166666666666664</v>
      </c>
      <c r="M26" s="216">
        <v>32.166666666666664</v>
      </c>
      <c r="N26" s="216">
        <v>32.166666666666664</v>
      </c>
      <c r="O26" s="216">
        <v>32.166666666666664</v>
      </c>
      <c r="P26" s="216">
        <v>32.166666666666664</v>
      </c>
      <c r="Q26" s="216">
        <v>32.166666666666664</v>
      </c>
      <c r="R26" s="216">
        <v>32.166666666666664</v>
      </c>
      <c r="S26" s="207">
        <f t="shared" si="3"/>
        <v>386.00000000000006</v>
      </c>
      <c r="T26" s="208" t="b">
        <f t="shared" si="4"/>
        <v>1</v>
      </c>
    </row>
    <row r="27" spans="1:20">
      <c r="A27" s="203">
        <v>51</v>
      </c>
      <c r="B27" s="17" t="s">
        <v>64</v>
      </c>
      <c r="C27" s="204" t="s">
        <v>1557</v>
      </c>
      <c r="D27" s="18">
        <v>510602</v>
      </c>
      <c r="E27" s="205" t="str">
        <f>VLOOKUP(D27,Clasificador!$B$5:$G$1314,6,0)</f>
        <v>Fondo de Reserva</v>
      </c>
      <c r="F27" s="206">
        <v>733.00000000000011</v>
      </c>
      <c r="G27" s="216">
        <v>61.083333333333336</v>
      </c>
      <c r="H27" s="216">
        <v>61.083333333333336</v>
      </c>
      <c r="I27" s="216">
        <v>61.083333333333336</v>
      </c>
      <c r="J27" s="216">
        <v>61.083333333333336</v>
      </c>
      <c r="K27" s="216">
        <v>61.083333333333336</v>
      </c>
      <c r="L27" s="216">
        <v>61.083333333333336</v>
      </c>
      <c r="M27" s="216">
        <v>61.083333333333336</v>
      </c>
      <c r="N27" s="216">
        <v>61.083333333333336</v>
      </c>
      <c r="O27" s="216">
        <v>61.083333333333336</v>
      </c>
      <c r="P27" s="216">
        <v>61.083333333333336</v>
      </c>
      <c r="Q27" s="216">
        <v>61.083333333333336</v>
      </c>
      <c r="R27" s="216">
        <v>61.083333333333336</v>
      </c>
      <c r="S27" s="207">
        <f t="shared" si="3"/>
        <v>733.00000000000011</v>
      </c>
      <c r="T27" s="208" t="b">
        <f t="shared" si="4"/>
        <v>1</v>
      </c>
    </row>
    <row r="28" spans="1:20">
      <c r="A28" s="203">
        <v>51</v>
      </c>
      <c r="B28" s="17" t="s">
        <v>64</v>
      </c>
      <c r="C28" s="204" t="s">
        <v>1557</v>
      </c>
      <c r="D28" s="18">
        <v>510601</v>
      </c>
      <c r="E28" s="205" t="str">
        <f>VLOOKUP(D28,Clasificador!$B$5:$G$1314,6,0)</f>
        <v>Aporte Patronal</v>
      </c>
      <c r="F28" s="206">
        <v>848.81400000000019</v>
      </c>
      <c r="G28" s="216">
        <v>70.734499999999997</v>
      </c>
      <c r="H28" s="216">
        <v>70.734499999999997</v>
      </c>
      <c r="I28" s="216">
        <v>70.734499999999997</v>
      </c>
      <c r="J28" s="216">
        <v>70.734499999999997</v>
      </c>
      <c r="K28" s="216">
        <v>70.734499999999997</v>
      </c>
      <c r="L28" s="216">
        <v>70.734499999999997</v>
      </c>
      <c r="M28" s="216">
        <v>70.734499999999997</v>
      </c>
      <c r="N28" s="216">
        <v>70.734499999999997</v>
      </c>
      <c r="O28" s="216">
        <v>70.734499999999997</v>
      </c>
      <c r="P28" s="216">
        <v>70.734499999999997</v>
      </c>
      <c r="Q28" s="216">
        <v>70.734499999999997</v>
      </c>
      <c r="R28" s="216">
        <v>70.734499999999997</v>
      </c>
      <c r="S28" s="207">
        <f t="shared" si="3"/>
        <v>848.81400000000019</v>
      </c>
      <c r="T28" s="208" t="b">
        <f t="shared" si="4"/>
        <v>1</v>
      </c>
    </row>
    <row r="29" spans="1:20">
      <c r="A29" s="203">
        <v>51</v>
      </c>
      <c r="B29" s="17" t="s">
        <v>64</v>
      </c>
      <c r="C29" s="204" t="s">
        <v>1558</v>
      </c>
      <c r="D29" s="18">
        <v>510105</v>
      </c>
      <c r="E29" s="205" t="str">
        <f>VLOOKUP(D29,Clasificador!$B$5:$G$1314,6,0)</f>
        <v>Remuneraciones Unificadas</v>
      </c>
      <c r="F29" s="206">
        <v>8796</v>
      </c>
      <c r="G29" s="216">
        <v>733</v>
      </c>
      <c r="H29" s="216">
        <v>733</v>
      </c>
      <c r="I29" s="216">
        <v>733</v>
      </c>
      <c r="J29" s="216">
        <v>733</v>
      </c>
      <c r="K29" s="216">
        <v>733</v>
      </c>
      <c r="L29" s="216">
        <v>733</v>
      </c>
      <c r="M29" s="216">
        <v>733</v>
      </c>
      <c r="N29" s="216">
        <v>733</v>
      </c>
      <c r="O29" s="216">
        <v>733</v>
      </c>
      <c r="P29" s="216">
        <v>733</v>
      </c>
      <c r="Q29" s="216">
        <v>733</v>
      </c>
      <c r="R29" s="216">
        <v>733</v>
      </c>
      <c r="S29" s="207">
        <f t="shared" si="3"/>
        <v>8796</v>
      </c>
      <c r="T29" s="208" t="b">
        <f t="shared" si="4"/>
        <v>1</v>
      </c>
    </row>
    <row r="30" spans="1:20">
      <c r="A30" s="203">
        <v>51</v>
      </c>
      <c r="B30" s="17" t="s">
        <v>64</v>
      </c>
      <c r="C30" s="204" t="s">
        <v>1558</v>
      </c>
      <c r="D30" s="18">
        <v>510203</v>
      </c>
      <c r="E30" s="205" t="str">
        <f>VLOOKUP(D30,Clasificador!$B$5:$G$1314,6,0)</f>
        <v>Decimotercer Sueldo</v>
      </c>
      <c r="F30" s="206">
        <v>733.00000000000011</v>
      </c>
      <c r="G30" s="216">
        <v>61.083333333333336</v>
      </c>
      <c r="H30" s="216">
        <v>61.083333333333336</v>
      </c>
      <c r="I30" s="216">
        <v>61.083333333333336</v>
      </c>
      <c r="J30" s="216">
        <v>61.083333333333336</v>
      </c>
      <c r="K30" s="216">
        <v>61.083333333333336</v>
      </c>
      <c r="L30" s="216">
        <v>61.083333333333336</v>
      </c>
      <c r="M30" s="216">
        <v>61.083333333333336</v>
      </c>
      <c r="N30" s="216">
        <v>61.083333333333336</v>
      </c>
      <c r="O30" s="216">
        <v>61.083333333333336</v>
      </c>
      <c r="P30" s="216">
        <v>61.083333333333336</v>
      </c>
      <c r="Q30" s="216">
        <v>61.083333333333336</v>
      </c>
      <c r="R30" s="216">
        <v>61.083333333333336</v>
      </c>
      <c r="S30" s="207">
        <f t="shared" si="3"/>
        <v>733.00000000000011</v>
      </c>
      <c r="T30" s="208" t="b">
        <f t="shared" si="4"/>
        <v>1</v>
      </c>
    </row>
    <row r="31" spans="1:20">
      <c r="A31" s="203">
        <v>51</v>
      </c>
      <c r="B31" s="17" t="s">
        <v>64</v>
      </c>
      <c r="C31" s="204" t="s">
        <v>1558</v>
      </c>
      <c r="D31" s="18">
        <v>510204</v>
      </c>
      <c r="E31" s="205" t="str">
        <f>VLOOKUP(D31,Clasificador!$B$5:$G$1314,6,0)</f>
        <v>Decimocuarto Sueldo</v>
      </c>
      <c r="F31" s="206">
        <v>386.00000000000006</v>
      </c>
      <c r="G31" s="216">
        <v>32.166666666666664</v>
      </c>
      <c r="H31" s="216">
        <v>32.166666666666664</v>
      </c>
      <c r="I31" s="216">
        <v>32.166666666666664</v>
      </c>
      <c r="J31" s="216">
        <v>32.166666666666664</v>
      </c>
      <c r="K31" s="216">
        <v>32.166666666666664</v>
      </c>
      <c r="L31" s="216">
        <v>32.166666666666664</v>
      </c>
      <c r="M31" s="216">
        <v>32.166666666666664</v>
      </c>
      <c r="N31" s="216">
        <v>32.166666666666664</v>
      </c>
      <c r="O31" s="216">
        <v>32.166666666666664</v>
      </c>
      <c r="P31" s="216">
        <v>32.166666666666664</v>
      </c>
      <c r="Q31" s="216">
        <v>32.166666666666664</v>
      </c>
      <c r="R31" s="216">
        <v>32.166666666666664</v>
      </c>
      <c r="S31" s="207">
        <f t="shared" si="3"/>
        <v>386.00000000000006</v>
      </c>
      <c r="T31" s="208" t="b">
        <f t="shared" si="4"/>
        <v>1</v>
      </c>
    </row>
    <row r="32" spans="1:20">
      <c r="A32" s="203">
        <v>51</v>
      </c>
      <c r="B32" s="17" t="s">
        <v>64</v>
      </c>
      <c r="C32" s="204" t="s">
        <v>1558</v>
      </c>
      <c r="D32" s="18">
        <v>510602</v>
      </c>
      <c r="E32" s="205" t="str">
        <f>VLOOKUP(D32,Clasificador!$B$5:$G$1314,6,0)</f>
        <v>Fondo de Reserva</v>
      </c>
      <c r="F32" s="206">
        <v>733.00000000000011</v>
      </c>
      <c r="G32" s="216">
        <v>61.083333333333336</v>
      </c>
      <c r="H32" s="216">
        <v>61.083333333333336</v>
      </c>
      <c r="I32" s="216">
        <v>61.083333333333336</v>
      </c>
      <c r="J32" s="216">
        <v>61.083333333333336</v>
      </c>
      <c r="K32" s="216">
        <v>61.083333333333336</v>
      </c>
      <c r="L32" s="216">
        <v>61.083333333333336</v>
      </c>
      <c r="M32" s="216">
        <v>61.083333333333336</v>
      </c>
      <c r="N32" s="216">
        <v>61.083333333333336</v>
      </c>
      <c r="O32" s="216">
        <v>61.083333333333336</v>
      </c>
      <c r="P32" s="216">
        <v>61.083333333333336</v>
      </c>
      <c r="Q32" s="216">
        <v>61.083333333333336</v>
      </c>
      <c r="R32" s="216">
        <v>61.083333333333336</v>
      </c>
      <c r="S32" s="207">
        <f t="shared" si="3"/>
        <v>733.00000000000011</v>
      </c>
      <c r="T32" s="208" t="b">
        <f t="shared" si="4"/>
        <v>1</v>
      </c>
    </row>
    <row r="33" spans="1:20">
      <c r="A33" s="203">
        <v>51</v>
      </c>
      <c r="B33" s="17" t="s">
        <v>64</v>
      </c>
      <c r="C33" s="204" t="s">
        <v>1558</v>
      </c>
      <c r="D33" s="18">
        <v>510601</v>
      </c>
      <c r="E33" s="205" t="str">
        <f>VLOOKUP(D33,Clasificador!$B$5:$G$1314,6,0)</f>
        <v>Aporte Patronal</v>
      </c>
      <c r="F33" s="206">
        <v>848.81400000000019</v>
      </c>
      <c r="G33" s="216">
        <v>70.734499999999997</v>
      </c>
      <c r="H33" s="216">
        <v>70.734499999999997</v>
      </c>
      <c r="I33" s="216">
        <v>70.734499999999997</v>
      </c>
      <c r="J33" s="216">
        <v>70.734499999999997</v>
      </c>
      <c r="K33" s="216">
        <v>70.734499999999997</v>
      </c>
      <c r="L33" s="216">
        <v>70.734499999999997</v>
      </c>
      <c r="M33" s="216">
        <v>70.734499999999997</v>
      </c>
      <c r="N33" s="216">
        <v>70.734499999999997</v>
      </c>
      <c r="O33" s="216">
        <v>70.734499999999997</v>
      </c>
      <c r="P33" s="216">
        <v>70.734499999999997</v>
      </c>
      <c r="Q33" s="216">
        <v>70.734499999999997</v>
      </c>
      <c r="R33" s="216">
        <v>70.734499999999997</v>
      </c>
      <c r="S33" s="207">
        <f t="shared" si="3"/>
        <v>848.81400000000019</v>
      </c>
      <c r="T33" s="208" t="b">
        <f t="shared" si="4"/>
        <v>1</v>
      </c>
    </row>
    <row r="34" spans="1:20">
      <c r="A34" s="203">
        <v>51</v>
      </c>
      <c r="B34" s="17" t="s">
        <v>64</v>
      </c>
      <c r="C34" s="204" t="s">
        <v>1559</v>
      </c>
      <c r="D34" s="18">
        <v>510510</v>
      </c>
      <c r="E34" s="205" t="str">
        <f>VLOOKUP(D34,Clasificador!$B$5:$G$1314,6,0)</f>
        <v>Servicios Personales por Contrato</v>
      </c>
      <c r="F34" s="206">
        <v>8796</v>
      </c>
      <c r="G34" s="216">
        <v>733</v>
      </c>
      <c r="H34" s="216">
        <v>733</v>
      </c>
      <c r="I34" s="216">
        <v>733</v>
      </c>
      <c r="J34" s="216">
        <v>733</v>
      </c>
      <c r="K34" s="216">
        <v>733</v>
      </c>
      <c r="L34" s="216">
        <v>733</v>
      </c>
      <c r="M34" s="216">
        <v>733</v>
      </c>
      <c r="N34" s="216">
        <v>733</v>
      </c>
      <c r="O34" s="216">
        <v>733</v>
      </c>
      <c r="P34" s="216">
        <v>733</v>
      </c>
      <c r="Q34" s="216">
        <v>733</v>
      </c>
      <c r="R34" s="216">
        <v>733</v>
      </c>
      <c r="S34" s="207">
        <f t="shared" si="3"/>
        <v>8796</v>
      </c>
      <c r="T34" s="208" t="b">
        <f t="shared" si="4"/>
        <v>1</v>
      </c>
    </row>
    <row r="35" spans="1:20">
      <c r="A35" s="203">
        <v>51</v>
      </c>
      <c r="B35" s="17" t="s">
        <v>64</v>
      </c>
      <c r="C35" s="204" t="s">
        <v>1559</v>
      </c>
      <c r="D35" s="18">
        <v>510105</v>
      </c>
      <c r="E35" s="205" t="str">
        <f>VLOOKUP(D35,Clasificador!$B$5:$G$1314,6,0)</f>
        <v>Remuneraciones Unificadas</v>
      </c>
      <c r="F35" s="206">
        <v>8100</v>
      </c>
      <c r="G35" s="216">
        <v>675</v>
      </c>
      <c r="H35" s="216">
        <v>675</v>
      </c>
      <c r="I35" s="216">
        <v>675</v>
      </c>
      <c r="J35" s="216">
        <v>675</v>
      </c>
      <c r="K35" s="216">
        <v>675</v>
      </c>
      <c r="L35" s="216">
        <v>675</v>
      </c>
      <c r="M35" s="216">
        <v>675</v>
      </c>
      <c r="N35" s="216">
        <v>675</v>
      </c>
      <c r="O35" s="216">
        <v>675</v>
      </c>
      <c r="P35" s="216">
        <v>675</v>
      </c>
      <c r="Q35" s="216">
        <v>675</v>
      </c>
      <c r="R35" s="216">
        <v>675</v>
      </c>
      <c r="S35" s="207">
        <f t="shared" si="3"/>
        <v>8100</v>
      </c>
      <c r="T35" s="208" t="b">
        <f t="shared" si="4"/>
        <v>1</v>
      </c>
    </row>
    <row r="36" spans="1:20">
      <c r="A36" s="203">
        <v>51</v>
      </c>
      <c r="B36" s="17" t="s">
        <v>64</v>
      </c>
      <c r="C36" s="204" t="s">
        <v>1559</v>
      </c>
      <c r="D36" s="18">
        <v>510203</v>
      </c>
      <c r="E36" s="205" t="str">
        <f>VLOOKUP(D36,Clasificador!$B$5:$G$1314,6,0)</f>
        <v>Decimotercer Sueldo</v>
      </c>
      <c r="F36" s="206">
        <v>1408</v>
      </c>
      <c r="G36" s="216">
        <v>117.33333333333334</v>
      </c>
      <c r="H36" s="216">
        <v>117.33333333333334</v>
      </c>
      <c r="I36" s="216">
        <v>117.33333333333334</v>
      </c>
      <c r="J36" s="216">
        <v>117.33333333333334</v>
      </c>
      <c r="K36" s="216">
        <v>117.33333333333334</v>
      </c>
      <c r="L36" s="216">
        <v>117.33333333333334</v>
      </c>
      <c r="M36" s="216">
        <v>117.33333333333334</v>
      </c>
      <c r="N36" s="216">
        <v>117.33333333333334</v>
      </c>
      <c r="O36" s="216">
        <v>117.33333333333334</v>
      </c>
      <c r="P36" s="216">
        <v>117.33333333333334</v>
      </c>
      <c r="Q36" s="216">
        <v>117.33333333333334</v>
      </c>
      <c r="R36" s="216">
        <v>117.33333333333334</v>
      </c>
      <c r="S36" s="207">
        <f t="shared" si="3"/>
        <v>1408</v>
      </c>
      <c r="T36" s="208" t="b">
        <f t="shared" si="4"/>
        <v>1</v>
      </c>
    </row>
    <row r="37" spans="1:20">
      <c r="A37" s="203">
        <v>51</v>
      </c>
      <c r="B37" s="17" t="s">
        <v>64</v>
      </c>
      <c r="C37" s="204" t="s">
        <v>1559</v>
      </c>
      <c r="D37" s="18">
        <v>510204</v>
      </c>
      <c r="E37" s="205" t="str">
        <f>VLOOKUP(D37,Clasificador!$B$5:$G$1314,6,0)</f>
        <v>Decimocuarto Sueldo</v>
      </c>
      <c r="F37" s="206">
        <v>772.00000000000011</v>
      </c>
      <c r="G37" s="216">
        <v>64.333333333333329</v>
      </c>
      <c r="H37" s="216">
        <v>64.333333333333329</v>
      </c>
      <c r="I37" s="216">
        <v>64.333333333333329</v>
      </c>
      <c r="J37" s="216">
        <v>64.333333333333329</v>
      </c>
      <c r="K37" s="216">
        <v>64.333333333333329</v>
      </c>
      <c r="L37" s="216">
        <v>64.333333333333329</v>
      </c>
      <c r="M37" s="216">
        <v>64.333333333333329</v>
      </c>
      <c r="N37" s="216">
        <v>64.333333333333329</v>
      </c>
      <c r="O37" s="216">
        <v>64.333333333333329</v>
      </c>
      <c r="P37" s="216">
        <v>64.333333333333329</v>
      </c>
      <c r="Q37" s="216">
        <v>64.333333333333329</v>
      </c>
      <c r="R37" s="216">
        <v>64.333333333333329</v>
      </c>
      <c r="S37" s="207">
        <f t="shared" si="3"/>
        <v>772.00000000000011</v>
      </c>
      <c r="T37" s="208" t="b">
        <f t="shared" si="4"/>
        <v>1</v>
      </c>
    </row>
    <row r="38" spans="1:20">
      <c r="A38" s="203">
        <v>51</v>
      </c>
      <c r="B38" s="17" t="s">
        <v>64</v>
      </c>
      <c r="C38" s="204" t="s">
        <v>1559</v>
      </c>
      <c r="D38" s="18">
        <v>510602</v>
      </c>
      <c r="E38" s="205" t="str">
        <f>VLOOKUP(D38,Clasificador!$B$5:$G$1314,6,0)</f>
        <v>Fondo de Reserva</v>
      </c>
      <c r="F38" s="206">
        <v>1408</v>
      </c>
      <c r="G38" s="216">
        <v>117.33333333333334</v>
      </c>
      <c r="H38" s="216">
        <v>117.33333333333334</v>
      </c>
      <c r="I38" s="216">
        <v>117.33333333333334</v>
      </c>
      <c r="J38" s="216">
        <v>117.33333333333334</v>
      </c>
      <c r="K38" s="216">
        <v>117.33333333333334</v>
      </c>
      <c r="L38" s="216">
        <v>117.33333333333334</v>
      </c>
      <c r="M38" s="216">
        <v>117.33333333333334</v>
      </c>
      <c r="N38" s="216">
        <v>117.33333333333334</v>
      </c>
      <c r="O38" s="216">
        <v>117.33333333333334</v>
      </c>
      <c r="P38" s="216">
        <v>117.33333333333334</v>
      </c>
      <c r="Q38" s="216">
        <v>117.33333333333334</v>
      </c>
      <c r="R38" s="216">
        <v>117.33333333333334</v>
      </c>
      <c r="S38" s="207">
        <f t="shared" si="3"/>
        <v>1408</v>
      </c>
      <c r="T38" s="208" t="b">
        <f t="shared" si="4"/>
        <v>1</v>
      </c>
    </row>
    <row r="39" spans="1:20">
      <c r="A39" s="203">
        <v>51</v>
      </c>
      <c r="B39" s="17" t="s">
        <v>64</v>
      </c>
      <c r="C39" s="204" t="s">
        <v>1559</v>
      </c>
      <c r="D39" s="18">
        <v>510601</v>
      </c>
      <c r="E39" s="205" t="str">
        <f>VLOOKUP(D39,Clasificador!$B$5:$G$1314,6,0)</f>
        <v>Aporte Patronal</v>
      </c>
      <c r="F39" s="206">
        <v>1630.4640000000006</v>
      </c>
      <c r="G39" s="216">
        <v>135.87200000000001</v>
      </c>
      <c r="H39" s="216">
        <v>135.87200000000001</v>
      </c>
      <c r="I39" s="216">
        <v>135.87200000000001</v>
      </c>
      <c r="J39" s="216">
        <v>135.87200000000001</v>
      </c>
      <c r="K39" s="216">
        <v>135.87200000000001</v>
      </c>
      <c r="L39" s="216">
        <v>135.87200000000001</v>
      </c>
      <c r="M39" s="216">
        <v>135.87200000000001</v>
      </c>
      <c r="N39" s="216">
        <v>135.87200000000001</v>
      </c>
      <c r="O39" s="216">
        <v>135.87200000000001</v>
      </c>
      <c r="P39" s="216">
        <v>135.87200000000001</v>
      </c>
      <c r="Q39" s="216">
        <v>135.87200000000001</v>
      </c>
      <c r="R39" s="216">
        <v>135.87200000000001</v>
      </c>
      <c r="S39" s="207">
        <f t="shared" si="3"/>
        <v>1630.4640000000006</v>
      </c>
      <c r="T39" s="208" t="b">
        <f t="shared" si="4"/>
        <v>1</v>
      </c>
    </row>
    <row r="40" spans="1:20">
      <c r="A40" s="203">
        <v>51</v>
      </c>
      <c r="B40" s="17" t="s">
        <v>64</v>
      </c>
      <c r="C40" s="204" t="s">
        <v>1560</v>
      </c>
      <c r="D40" s="18">
        <v>510510</v>
      </c>
      <c r="E40" s="205" t="str">
        <f>VLOOKUP(D40,Clasificador!$B$5:$G$1314,6,0)</f>
        <v>Servicios Personales por Contrato</v>
      </c>
      <c r="F40" s="206">
        <v>7020</v>
      </c>
      <c r="G40" s="216">
        <v>585</v>
      </c>
      <c r="H40" s="216">
        <v>585</v>
      </c>
      <c r="I40" s="216">
        <v>585</v>
      </c>
      <c r="J40" s="216">
        <v>585</v>
      </c>
      <c r="K40" s="216">
        <v>585</v>
      </c>
      <c r="L40" s="216">
        <v>585</v>
      </c>
      <c r="M40" s="216">
        <v>585</v>
      </c>
      <c r="N40" s="216">
        <v>585</v>
      </c>
      <c r="O40" s="216">
        <v>585</v>
      </c>
      <c r="P40" s="216">
        <v>585</v>
      </c>
      <c r="Q40" s="216">
        <v>585</v>
      </c>
      <c r="R40" s="216">
        <v>585</v>
      </c>
      <c r="S40" s="207">
        <f t="shared" si="3"/>
        <v>7020</v>
      </c>
      <c r="T40" s="208" t="b">
        <f t="shared" si="4"/>
        <v>1</v>
      </c>
    </row>
    <row r="41" spans="1:20">
      <c r="A41" s="203">
        <v>51</v>
      </c>
      <c r="B41" s="17" t="s">
        <v>64</v>
      </c>
      <c r="C41" s="204" t="s">
        <v>1560</v>
      </c>
      <c r="D41" s="18">
        <v>510105</v>
      </c>
      <c r="E41" s="205" t="str">
        <f>VLOOKUP(D41,Clasificador!$B$5:$G$1314,6,0)</f>
        <v>Remuneraciones Unificadas</v>
      </c>
      <c r="F41" s="206">
        <v>17592</v>
      </c>
      <c r="G41" s="216">
        <v>1466</v>
      </c>
      <c r="H41" s="216">
        <v>1466</v>
      </c>
      <c r="I41" s="216">
        <v>1466</v>
      </c>
      <c r="J41" s="216">
        <v>1466</v>
      </c>
      <c r="K41" s="216">
        <v>1466</v>
      </c>
      <c r="L41" s="216">
        <v>1466</v>
      </c>
      <c r="M41" s="216">
        <v>1466</v>
      </c>
      <c r="N41" s="216">
        <v>1466</v>
      </c>
      <c r="O41" s="216">
        <v>1466</v>
      </c>
      <c r="P41" s="216">
        <v>1466</v>
      </c>
      <c r="Q41" s="216">
        <v>1466</v>
      </c>
      <c r="R41" s="216">
        <v>1466</v>
      </c>
      <c r="S41" s="207">
        <f t="shared" si="3"/>
        <v>17592</v>
      </c>
      <c r="T41" s="208" t="b">
        <f t="shared" si="4"/>
        <v>1</v>
      </c>
    </row>
    <row r="42" spans="1:20">
      <c r="A42" s="203">
        <v>51</v>
      </c>
      <c r="B42" s="17" t="s">
        <v>64</v>
      </c>
      <c r="C42" s="204" t="s">
        <v>1560</v>
      </c>
      <c r="D42" s="18">
        <v>510203</v>
      </c>
      <c r="E42" s="205" t="str">
        <f>VLOOKUP(D42,Clasificador!$B$5:$G$1314,6,0)</f>
        <v>Decimotercer Sueldo</v>
      </c>
      <c r="F42" s="206">
        <v>2051.0000000000005</v>
      </c>
      <c r="G42" s="216">
        <v>170.91666666666669</v>
      </c>
      <c r="H42" s="216">
        <v>170.91666666666669</v>
      </c>
      <c r="I42" s="216">
        <v>170.91666666666669</v>
      </c>
      <c r="J42" s="216">
        <v>170.91666666666669</v>
      </c>
      <c r="K42" s="216">
        <v>170.91666666666669</v>
      </c>
      <c r="L42" s="216">
        <v>170.91666666666669</v>
      </c>
      <c r="M42" s="216">
        <v>170.91666666666669</v>
      </c>
      <c r="N42" s="216">
        <v>170.91666666666669</v>
      </c>
      <c r="O42" s="216">
        <v>170.91666666666669</v>
      </c>
      <c r="P42" s="216">
        <v>170.91666666666669</v>
      </c>
      <c r="Q42" s="216">
        <v>170.91666666666669</v>
      </c>
      <c r="R42" s="216">
        <v>170.91666666666669</v>
      </c>
      <c r="S42" s="207">
        <f t="shared" si="3"/>
        <v>2051.0000000000005</v>
      </c>
      <c r="T42" s="208" t="b">
        <f t="shared" si="4"/>
        <v>1</v>
      </c>
    </row>
    <row r="43" spans="1:20">
      <c r="A43" s="203">
        <v>51</v>
      </c>
      <c r="B43" s="17" t="s">
        <v>64</v>
      </c>
      <c r="C43" s="204" t="s">
        <v>1560</v>
      </c>
      <c r="D43" s="18">
        <v>510204</v>
      </c>
      <c r="E43" s="205" t="str">
        <f>VLOOKUP(D43,Clasificador!$B$5:$G$1314,6,0)</f>
        <v>Decimocuarto Sueldo</v>
      </c>
      <c r="F43" s="206">
        <v>1158</v>
      </c>
      <c r="G43" s="216">
        <v>96.5</v>
      </c>
      <c r="H43" s="216">
        <v>96.5</v>
      </c>
      <c r="I43" s="216">
        <v>96.5</v>
      </c>
      <c r="J43" s="216">
        <v>96.5</v>
      </c>
      <c r="K43" s="216">
        <v>96.5</v>
      </c>
      <c r="L43" s="216">
        <v>96.5</v>
      </c>
      <c r="M43" s="216">
        <v>96.5</v>
      </c>
      <c r="N43" s="216">
        <v>96.5</v>
      </c>
      <c r="O43" s="216">
        <v>96.5</v>
      </c>
      <c r="P43" s="216">
        <v>96.5</v>
      </c>
      <c r="Q43" s="216">
        <v>96.5</v>
      </c>
      <c r="R43" s="216">
        <v>96.5</v>
      </c>
      <c r="S43" s="207">
        <f t="shared" si="3"/>
        <v>1158</v>
      </c>
      <c r="T43" s="208" t="b">
        <f t="shared" si="4"/>
        <v>1</v>
      </c>
    </row>
    <row r="44" spans="1:20">
      <c r="A44" s="203">
        <v>51</v>
      </c>
      <c r="B44" s="17" t="s">
        <v>64</v>
      </c>
      <c r="C44" s="204" t="s">
        <v>1560</v>
      </c>
      <c r="D44" s="18">
        <v>510602</v>
      </c>
      <c r="E44" s="205" t="str">
        <f>VLOOKUP(D44,Clasificador!$B$5:$G$1314,6,0)</f>
        <v>Fondo de Reserva</v>
      </c>
      <c r="F44" s="206">
        <v>2051.0000000000005</v>
      </c>
      <c r="G44" s="216">
        <v>170.91666666666669</v>
      </c>
      <c r="H44" s="216">
        <v>170.91666666666669</v>
      </c>
      <c r="I44" s="216">
        <v>170.91666666666669</v>
      </c>
      <c r="J44" s="216">
        <v>170.91666666666669</v>
      </c>
      <c r="K44" s="216">
        <v>170.91666666666669</v>
      </c>
      <c r="L44" s="216">
        <v>170.91666666666669</v>
      </c>
      <c r="M44" s="216">
        <v>170.91666666666669</v>
      </c>
      <c r="N44" s="216">
        <v>170.91666666666669</v>
      </c>
      <c r="O44" s="216">
        <v>170.91666666666669</v>
      </c>
      <c r="P44" s="216">
        <v>170.91666666666669</v>
      </c>
      <c r="Q44" s="216">
        <v>170.91666666666669</v>
      </c>
      <c r="R44" s="216">
        <v>170.91666666666669</v>
      </c>
      <c r="S44" s="207">
        <f t="shared" si="3"/>
        <v>2051.0000000000005</v>
      </c>
      <c r="T44" s="208" t="b">
        <f t="shared" si="4"/>
        <v>1</v>
      </c>
    </row>
    <row r="45" spans="1:20">
      <c r="A45" s="203">
        <v>51</v>
      </c>
      <c r="B45" s="17" t="s">
        <v>64</v>
      </c>
      <c r="C45" s="204" t="s">
        <v>1560</v>
      </c>
      <c r="D45" s="18">
        <v>510601</v>
      </c>
      <c r="E45" s="205" t="str">
        <f>VLOOKUP(D45,Clasificador!$B$5:$G$1314,6,0)</f>
        <v>Aporte Patronal</v>
      </c>
      <c r="F45" s="206">
        <v>2375.0579999999995</v>
      </c>
      <c r="G45" s="216">
        <v>197.92149999999998</v>
      </c>
      <c r="H45" s="216">
        <v>197.92149999999998</v>
      </c>
      <c r="I45" s="216">
        <v>197.92149999999998</v>
      </c>
      <c r="J45" s="216">
        <v>197.92149999999998</v>
      </c>
      <c r="K45" s="216">
        <v>197.92149999999998</v>
      </c>
      <c r="L45" s="216">
        <v>197.92149999999998</v>
      </c>
      <c r="M45" s="216">
        <v>197.92149999999998</v>
      </c>
      <c r="N45" s="216">
        <v>197.92149999999998</v>
      </c>
      <c r="O45" s="216">
        <v>197.92149999999998</v>
      </c>
      <c r="P45" s="216">
        <v>197.92149999999998</v>
      </c>
      <c r="Q45" s="216">
        <v>197.92149999999998</v>
      </c>
      <c r="R45" s="216">
        <v>197.92149999999998</v>
      </c>
      <c r="S45" s="207">
        <f t="shared" si="3"/>
        <v>2375.0579999999995</v>
      </c>
      <c r="T45" s="208" t="b">
        <f t="shared" si="4"/>
        <v>1</v>
      </c>
    </row>
    <row r="46" spans="1:20">
      <c r="A46" s="203">
        <v>51</v>
      </c>
      <c r="B46" s="17" t="s">
        <v>64</v>
      </c>
      <c r="C46" s="204" t="s">
        <v>1575</v>
      </c>
      <c r="D46" s="18">
        <v>510510</v>
      </c>
      <c r="E46" s="205" t="str">
        <f>VLOOKUP(D46,Clasificador!$B$5:$G$1314,6,0)</f>
        <v>Servicios Personales por Contrato</v>
      </c>
      <c r="F46" s="206">
        <v>16896</v>
      </c>
      <c r="G46" s="216">
        <v>1408</v>
      </c>
      <c r="H46" s="216">
        <v>1408</v>
      </c>
      <c r="I46" s="216">
        <v>1408</v>
      </c>
      <c r="J46" s="216">
        <v>1408</v>
      </c>
      <c r="K46" s="216">
        <v>1408</v>
      </c>
      <c r="L46" s="216">
        <v>1408</v>
      </c>
      <c r="M46" s="216">
        <v>1408</v>
      </c>
      <c r="N46" s="216">
        <v>1408</v>
      </c>
      <c r="O46" s="216">
        <v>1408</v>
      </c>
      <c r="P46" s="216">
        <v>1408</v>
      </c>
      <c r="Q46" s="216">
        <v>1408</v>
      </c>
      <c r="R46" s="216">
        <v>1408</v>
      </c>
      <c r="S46" s="207">
        <f t="shared" si="3"/>
        <v>16896</v>
      </c>
      <c r="T46" s="208" t="b">
        <f t="shared" si="4"/>
        <v>1</v>
      </c>
    </row>
    <row r="47" spans="1:20">
      <c r="A47" s="203">
        <v>51</v>
      </c>
      <c r="B47" s="17" t="s">
        <v>64</v>
      </c>
      <c r="C47" s="204" t="s">
        <v>1575</v>
      </c>
      <c r="D47" s="18">
        <v>510105</v>
      </c>
      <c r="E47" s="205" t="str">
        <f>VLOOKUP(D47,Clasificador!$B$5:$G$1314,6,0)</f>
        <v>Remuneraciones Unificadas</v>
      </c>
      <c r="F47" s="206">
        <v>29424</v>
      </c>
      <c r="G47" s="216">
        <v>2452</v>
      </c>
      <c r="H47" s="216">
        <v>2452</v>
      </c>
      <c r="I47" s="216">
        <v>2452</v>
      </c>
      <c r="J47" s="216">
        <v>2452</v>
      </c>
      <c r="K47" s="216">
        <v>2452</v>
      </c>
      <c r="L47" s="216">
        <v>2452</v>
      </c>
      <c r="M47" s="216">
        <v>2452</v>
      </c>
      <c r="N47" s="216">
        <v>2452</v>
      </c>
      <c r="O47" s="216">
        <v>2452</v>
      </c>
      <c r="P47" s="216">
        <v>2452</v>
      </c>
      <c r="Q47" s="216">
        <v>2452</v>
      </c>
      <c r="R47" s="216">
        <v>2452</v>
      </c>
      <c r="S47" s="207">
        <f t="shared" si="3"/>
        <v>29424</v>
      </c>
      <c r="T47" s="208" t="b">
        <f t="shared" si="4"/>
        <v>1</v>
      </c>
    </row>
    <row r="48" spans="1:20">
      <c r="A48" s="203">
        <v>51</v>
      </c>
      <c r="B48" s="17" t="s">
        <v>64</v>
      </c>
      <c r="C48" s="204" t="s">
        <v>1575</v>
      </c>
      <c r="D48" s="18">
        <v>510203</v>
      </c>
      <c r="E48" s="205" t="str">
        <f>VLOOKUP(D48,Clasificador!$B$5:$G$1314,6,0)</f>
        <v>Decimotercer Sueldo</v>
      </c>
      <c r="F48" s="206">
        <v>3859.9999999999995</v>
      </c>
      <c r="G48" s="216">
        <v>321.66666666666669</v>
      </c>
      <c r="H48" s="216">
        <v>321.66666666666669</v>
      </c>
      <c r="I48" s="216">
        <v>321.66666666666669</v>
      </c>
      <c r="J48" s="216">
        <v>321.66666666666669</v>
      </c>
      <c r="K48" s="216">
        <v>321.66666666666669</v>
      </c>
      <c r="L48" s="216">
        <v>321.66666666666669</v>
      </c>
      <c r="M48" s="216">
        <v>321.66666666666669</v>
      </c>
      <c r="N48" s="216">
        <v>321.66666666666669</v>
      </c>
      <c r="O48" s="216">
        <v>321.66666666666669</v>
      </c>
      <c r="P48" s="216">
        <v>321.66666666666669</v>
      </c>
      <c r="Q48" s="216">
        <v>321.66666666666669</v>
      </c>
      <c r="R48" s="216">
        <v>321.66666666666669</v>
      </c>
      <c r="S48" s="207">
        <f t="shared" si="3"/>
        <v>3859.9999999999995</v>
      </c>
      <c r="T48" s="208" t="b">
        <f t="shared" si="4"/>
        <v>1</v>
      </c>
    </row>
    <row r="49" spans="1:20">
      <c r="A49" s="203">
        <v>51</v>
      </c>
      <c r="B49" s="17" t="s">
        <v>64</v>
      </c>
      <c r="C49" s="204" t="s">
        <v>1575</v>
      </c>
      <c r="D49" s="18">
        <v>510204</v>
      </c>
      <c r="E49" s="205" t="str">
        <f>VLOOKUP(D49,Clasificador!$B$5:$G$1314,6,0)</f>
        <v>Decimocuarto Sueldo</v>
      </c>
      <c r="F49" s="206">
        <v>1929.9999999999993</v>
      </c>
      <c r="G49" s="216">
        <v>160.83333333333331</v>
      </c>
      <c r="H49" s="216">
        <v>160.83333333333331</v>
      </c>
      <c r="I49" s="216">
        <v>160.83333333333331</v>
      </c>
      <c r="J49" s="216">
        <v>160.83333333333331</v>
      </c>
      <c r="K49" s="216">
        <v>160.83333333333331</v>
      </c>
      <c r="L49" s="216">
        <v>160.83333333333331</v>
      </c>
      <c r="M49" s="216">
        <v>160.83333333333331</v>
      </c>
      <c r="N49" s="216">
        <v>160.83333333333331</v>
      </c>
      <c r="O49" s="216">
        <v>160.83333333333331</v>
      </c>
      <c r="P49" s="216">
        <v>160.83333333333331</v>
      </c>
      <c r="Q49" s="216">
        <v>160.83333333333331</v>
      </c>
      <c r="R49" s="216">
        <v>160.83333333333331</v>
      </c>
      <c r="S49" s="207">
        <f t="shared" si="3"/>
        <v>1929.9999999999993</v>
      </c>
      <c r="T49" s="208" t="b">
        <f t="shared" si="4"/>
        <v>1</v>
      </c>
    </row>
    <row r="50" spans="1:20">
      <c r="A50" s="203">
        <v>51</v>
      </c>
      <c r="B50" s="17" t="s">
        <v>64</v>
      </c>
      <c r="C50" s="204" t="s">
        <v>1575</v>
      </c>
      <c r="D50" s="18">
        <v>510602</v>
      </c>
      <c r="E50" s="205" t="str">
        <f>VLOOKUP(D50,Clasificador!$B$5:$G$1314,6,0)</f>
        <v>Fondo de Reserva</v>
      </c>
      <c r="F50" s="206">
        <v>3859.9999999999995</v>
      </c>
      <c r="G50" s="216">
        <v>321.66666666666669</v>
      </c>
      <c r="H50" s="216">
        <v>321.66666666666669</v>
      </c>
      <c r="I50" s="216">
        <v>321.66666666666669</v>
      </c>
      <c r="J50" s="216">
        <v>321.66666666666669</v>
      </c>
      <c r="K50" s="216">
        <v>321.66666666666669</v>
      </c>
      <c r="L50" s="216">
        <v>321.66666666666669</v>
      </c>
      <c r="M50" s="216">
        <v>321.66666666666669</v>
      </c>
      <c r="N50" s="216">
        <v>321.66666666666669</v>
      </c>
      <c r="O50" s="216">
        <v>321.66666666666669</v>
      </c>
      <c r="P50" s="216">
        <v>321.66666666666669</v>
      </c>
      <c r="Q50" s="216">
        <v>321.66666666666669</v>
      </c>
      <c r="R50" s="216">
        <v>321.66666666666669</v>
      </c>
      <c r="S50" s="207">
        <f t="shared" si="3"/>
        <v>3859.9999999999995</v>
      </c>
      <c r="T50" s="208" t="b">
        <f t="shared" si="4"/>
        <v>1</v>
      </c>
    </row>
    <row r="51" spans="1:20">
      <c r="A51" s="203">
        <v>51</v>
      </c>
      <c r="B51" s="17" t="s">
        <v>64</v>
      </c>
      <c r="C51" s="204" t="s">
        <v>1575</v>
      </c>
      <c r="D51" s="18">
        <v>510601</v>
      </c>
      <c r="E51" s="205" t="str">
        <f>VLOOKUP(D51,Clasificador!$B$5:$G$1314,6,0)</f>
        <v>Aporte Patronal</v>
      </c>
      <c r="F51" s="206">
        <v>4469.8799999999992</v>
      </c>
      <c r="G51" s="216">
        <v>372.49</v>
      </c>
      <c r="H51" s="216">
        <v>372.49</v>
      </c>
      <c r="I51" s="216">
        <v>372.49</v>
      </c>
      <c r="J51" s="216">
        <v>372.49</v>
      </c>
      <c r="K51" s="216">
        <v>372.49</v>
      </c>
      <c r="L51" s="216">
        <v>372.49</v>
      </c>
      <c r="M51" s="216">
        <v>372.49</v>
      </c>
      <c r="N51" s="216">
        <v>372.49</v>
      </c>
      <c r="O51" s="216">
        <v>372.49</v>
      </c>
      <c r="P51" s="216">
        <v>372.49</v>
      </c>
      <c r="Q51" s="216">
        <v>372.49</v>
      </c>
      <c r="R51" s="216">
        <v>372.49</v>
      </c>
      <c r="S51" s="207">
        <f t="shared" si="3"/>
        <v>4469.8799999999992</v>
      </c>
      <c r="T51" s="208" t="b">
        <f t="shared" si="4"/>
        <v>1</v>
      </c>
    </row>
    <row r="52" spans="1:20">
      <c r="A52" s="203">
        <v>51</v>
      </c>
      <c r="B52" s="17" t="s">
        <v>64</v>
      </c>
      <c r="C52" s="204" t="s">
        <v>1561</v>
      </c>
      <c r="D52" s="18">
        <v>510105</v>
      </c>
      <c r="E52" s="205" t="str">
        <f>VLOOKUP(D52,Clasificador!$B$5:$G$1314,6,0)</f>
        <v>Remuneraciones Unificadas</v>
      </c>
      <c r="F52" s="206">
        <v>23916</v>
      </c>
      <c r="G52" s="216">
        <v>1993</v>
      </c>
      <c r="H52" s="216">
        <v>1993</v>
      </c>
      <c r="I52" s="216">
        <v>1993</v>
      </c>
      <c r="J52" s="216">
        <v>1993</v>
      </c>
      <c r="K52" s="216">
        <v>1993</v>
      </c>
      <c r="L52" s="216">
        <v>1993</v>
      </c>
      <c r="M52" s="216">
        <v>1993</v>
      </c>
      <c r="N52" s="216">
        <v>1993</v>
      </c>
      <c r="O52" s="216">
        <v>1993</v>
      </c>
      <c r="P52" s="216">
        <v>1993</v>
      </c>
      <c r="Q52" s="216">
        <v>1993</v>
      </c>
      <c r="R52" s="216">
        <v>1993</v>
      </c>
      <c r="S52" s="207">
        <f t="shared" si="3"/>
        <v>23916</v>
      </c>
      <c r="T52" s="208" t="b">
        <f t="shared" si="4"/>
        <v>1</v>
      </c>
    </row>
    <row r="53" spans="1:20">
      <c r="A53" s="203">
        <v>51</v>
      </c>
      <c r="B53" s="17" t="s">
        <v>64</v>
      </c>
      <c r="C53" s="204" t="s">
        <v>1561</v>
      </c>
      <c r="D53" s="18">
        <v>510203</v>
      </c>
      <c r="E53" s="205" t="str">
        <f>VLOOKUP(D53,Clasificador!$B$5:$G$1314,6,0)</f>
        <v>Decimotercer Sueldo</v>
      </c>
      <c r="F53" s="206">
        <v>1992.9999999999998</v>
      </c>
      <c r="G53" s="216">
        <v>166.08333333333334</v>
      </c>
      <c r="H53" s="216">
        <v>166.08333333333334</v>
      </c>
      <c r="I53" s="216">
        <v>166.08333333333334</v>
      </c>
      <c r="J53" s="216">
        <v>166.08333333333334</v>
      </c>
      <c r="K53" s="216">
        <v>166.08333333333334</v>
      </c>
      <c r="L53" s="216">
        <v>166.08333333333334</v>
      </c>
      <c r="M53" s="216">
        <v>166.08333333333334</v>
      </c>
      <c r="N53" s="216">
        <v>166.08333333333334</v>
      </c>
      <c r="O53" s="216">
        <v>166.08333333333334</v>
      </c>
      <c r="P53" s="216">
        <v>166.08333333333334</v>
      </c>
      <c r="Q53" s="216">
        <v>166.08333333333334</v>
      </c>
      <c r="R53" s="216">
        <v>166.08333333333334</v>
      </c>
      <c r="S53" s="207">
        <f t="shared" si="3"/>
        <v>1992.9999999999998</v>
      </c>
      <c r="T53" s="208" t="b">
        <f t="shared" si="4"/>
        <v>1</v>
      </c>
    </row>
    <row r="54" spans="1:20">
      <c r="A54" s="203">
        <v>51</v>
      </c>
      <c r="B54" s="17" t="s">
        <v>64</v>
      </c>
      <c r="C54" s="204" t="s">
        <v>1561</v>
      </c>
      <c r="D54" s="18">
        <v>510204</v>
      </c>
      <c r="E54" s="205" t="str">
        <f>VLOOKUP(D54,Clasificador!$B$5:$G$1314,6,0)</f>
        <v>Decimocuarto Sueldo</v>
      </c>
      <c r="F54" s="206">
        <v>1158</v>
      </c>
      <c r="G54" s="216">
        <v>96.5</v>
      </c>
      <c r="H54" s="216">
        <v>96.5</v>
      </c>
      <c r="I54" s="216">
        <v>96.5</v>
      </c>
      <c r="J54" s="216">
        <v>96.5</v>
      </c>
      <c r="K54" s="216">
        <v>96.5</v>
      </c>
      <c r="L54" s="216">
        <v>96.5</v>
      </c>
      <c r="M54" s="216">
        <v>96.5</v>
      </c>
      <c r="N54" s="216">
        <v>96.5</v>
      </c>
      <c r="O54" s="216">
        <v>96.5</v>
      </c>
      <c r="P54" s="216">
        <v>96.5</v>
      </c>
      <c r="Q54" s="216">
        <v>96.5</v>
      </c>
      <c r="R54" s="216">
        <v>96.5</v>
      </c>
      <c r="S54" s="207">
        <f t="shared" si="3"/>
        <v>1158</v>
      </c>
      <c r="T54" s="208" t="b">
        <f t="shared" si="4"/>
        <v>1</v>
      </c>
    </row>
    <row r="55" spans="1:20">
      <c r="A55" s="203">
        <v>51</v>
      </c>
      <c r="B55" s="17" t="s">
        <v>64</v>
      </c>
      <c r="C55" s="204" t="s">
        <v>1561</v>
      </c>
      <c r="D55" s="18">
        <v>510602</v>
      </c>
      <c r="E55" s="205" t="str">
        <f>VLOOKUP(D55,Clasificador!$B$5:$G$1314,6,0)</f>
        <v>Fondo de Reserva</v>
      </c>
      <c r="F55" s="206">
        <v>1992.9999999999998</v>
      </c>
      <c r="G55" s="216">
        <v>166.08333333333334</v>
      </c>
      <c r="H55" s="216">
        <v>166.08333333333334</v>
      </c>
      <c r="I55" s="216">
        <v>166.08333333333334</v>
      </c>
      <c r="J55" s="216">
        <v>166.08333333333334</v>
      </c>
      <c r="K55" s="216">
        <v>166.08333333333334</v>
      </c>
      <c r="L55" s="216">
        <v>166.08333333333334</v>
      </c>
      <c r="M55" s="216">
        <v>166.08333333333334</v>
      </c>
      <c r="N55" s="216">
        <v>166.08333333333334</v>
      </c>
      <c r="O55" s="216">
        <v>166.08333333333334</v>
      </c>
      <c r="P55" s="216">
        <v>166.08333333333334</v>
      </c>
      <c r="Q55" s="216">
        <v>166.08333333333334</v>
      </c>
      <c r="R55" s="216">
        <v>166.08333333333334</v>
      </c>
      <c r="S55" s="207">
        <f t="shared" si="3"/>
        <v>1992.9999999999998</v>
      </c>
      <c r="T55" s="208" t="b">
        <f t="shared" si="4"/>
        <v>1</v>
      </c>
    </row>
    <row r="56" spans="1:20">
      <c r="A56" s="203">
        <v>51</v>
      </c>
      <c r="B56" s="17" t="s">
        <v>64</v>
      </c>
      <c r="C56" s="204" t="s">
        <v>1561</v>
      </c>
      <c r="D56" s="18">
        <v>510601</v>
      </c>
      <c r="E56" s="205" t="str">
        <f>VLOOKUP(D56,Clasificador!$B$5:$G$1314,6,0)</f>
        <v>Aporte Patronal</v>
      </c>
      <c r="F56" s="206">
        <v>2307.8939999999998</v>
      </c>
      <c r="G56" s="216">
        <v>192.3245</v>
      </c>
      <c r="H56" s="216">
        <v>192.3245</v>
      </c>
      <c r="I56" s="216">
        <v>192.3245</v>
      </c>
      <c r="J56" s="216">
        <v>192.3245</v>
      </c>
      <c r="K56" s="216">
        <v>192.3245</v>
      </c>
      <c r="L56" s="216">
        <v>192.3245</v>
      </c>
      <c r="M56" s="216">
        <v>192.3245</v>
      </c>
      <c r="N56" s="216">
        <v>192.3245</v>
      </c>
      <c r="O56" s="216">
        <v>192.3245</v>
      </c>
      <c r="P56" s="216">
        <v>192.3245</v>
      </c>
      <c r="Q56" s="216">
        <v>192.3245</v>
      </c>
      <c r="R56" s="216">
        <v>192.3245</v>
      </c>
      <c r="S56" s="207">
        <f t="shared" si="3"/>
        <v>2307.8939999999998</v>
      </c>
      <c r="T56" s="208" t="b">
        <f t="shared" si="4"/>
        <v>1</v>
      </c>
    </row>
    <row r="57" spans="1:20">
      <c r="A57" s="203">
        <v>51</v>
      </c>
      <c r="B57" s="17" t="s">
        <v>64</v>
      </c>
      <c r="C57" s="204" t="s">
        <v>1562</v>
      </c>
      <c r="D57" s="18">
        <v>510510</v>
      </c>
      <c r="E57" s="205" t="str">
        <f>VLOOKUP(D57,Clasificador!$B$5:$G$1314,6,0)</f>
        <v>Servicios Personales por Contrato</v>
      </c>
      <c r="F57" s="206">
        <v>25044</v>
      </c>
      <c r="G57" s="216">
        <v>2087</v>
      </c>
      <c r="H57" s="216">
        <v>2087</v>
      </c>
      <c r="I57" s="216">
        <v>2087</v>
      </c>
      <c r="J57" s="216">
        <v>2087</v>
      </c>
      <c r="K57" s="216">
        <v>2087</v>
      </c>
      <c r="L57" s="216">
        <v>2087</v>
      </c>
      <c r="M57" s="216">
        <v>2087</v>
      </c>
      <c r="N57" s="216">
        <v>2087</v>
      </c>
      <c r="O57" s="216">
        <v>2087</v>
      </c>
      <c r="P57" s="216">
        <v>2087</v>
      </c>
      <c r="Q57" s="216">
        <v>2087</v>
      </c>
      <c r="R57" s="216">
        <v>2087</v>
      </c>
      <c r="S57" s="207">
        <f t="shared" si="3"/>
        <v>25044</v>
      </c>
      <c r="T57" s="208" t="b">
        <f t="shared" si="4"/>
        <v>1</v>
      </c>
    </row>
    <row r="58" spans="1:20">
      <c r="A58" s="203">
        <v>51</v>
      </c>
      <c r="B58" s="17" t="s">
        <v>64</v>
      </c>
      <c r="C58" s="204" t="s">
        <v>1562</v>
      </c>
      <c r="D58" s="18">
        <v>510105</v>
      </c>
      <c r="E58" s="205" t="str">
        <f>VLOOKUP(D58,Clasificador!$B$5:$G$1314,6,0)</f>
        <v>Remuneraciones Unificadas</v>
      </c>
      <c r="F58" s="206">
        <v>8796</v>
      </c>
      <c r="G58" s="216">
        <v>733</v>
      </c>
      <c r="H58" s="216">
        <v>733</v>
      </c>
      <c r="I58" s="216">
        <v>733</v>
      </c>
      <c r="J58" s="216">
        <v>733</v>
      </c>
      <c r="K58" s="216">
        <v>733</v>
      </c>
      <c r="L58" s="216">
        <v>733</v>
      </c>
      <c r="M58" s="216">
        <v>733</v>
      </c>
      <c r="N58" s="216">
        <v>733</v>
      </c>
      <c r="O58" s="216">
        <v>733</v>
      </c>
      <c r="P58" s="216">
        <v>733</v>
      </c>
      <c r="Q58" s="216">
        <v>733</v>
      </c>
      <c r="R58" s="216">
        <v>733</v>
      </c>
      <c r="S58" s="207">
        <f t="shared" si="3"/>
        <v>8796</v>
      </c>
      <c r="T58" s="208" t="b">
        <f t="shared" si="4"/>
        <v>1</v>
      </c>
    </row>
    <row r="59" spans="1:20">
      <c r="A59" s="203">
        <v>51</v>
      </c>
      <c r="B59" s="17" t="s">
        <v>64</v>
      </c>
      <c r="C59" s="204" t="s">
        <v>1562</v>
      </c>
      <c r="D59" s="18">
        <v>510203</v>
      </c>
      <c r="E59" s="205" t="str">
        <f>VLOOKUP(D59,Clasificador!$B$5:$G$1314,6,0)</f>
        <v>Decimotercer Sueldo</v>
      </c>
      <c r="F59" s="206">
        <v>2820.0000000000005</v>
      </c>
      <c r="G59" s="216">
        <v>235.00000000000003</v>
      </c>
      <c r="H59" s="216">
        <v>235.00000000000003</v>
      </c>
      <c r="I59" s="216">
        <v>235.00000000000003</v>
      </c>
      <c r="J59" s="216">
        <v>235.00000000000003</v>
      </c>
      <c r="K59" s="216">
        <v>235.00000000000003</v>
      </c>
      <c r="L59" s="216">
        <v>235.00000000000003</v>
      </c>
      <c r="M59" s="216">
        <v>235.00000000000003</v>
      </c>
      <c r="N59" s="216">
        <v>235.00000000000003</v>
      </c>
      <c r="O59" s="216">
        <v>235.00000000000003</v>
      </c>
      <c r="P59" s="216">
        <v>235.00000000000003</v>
      </c>
      <c r="Q59" s="216">
        <v>235.00000000000003</v>
      </c>
      <c r="R59" s="216">
        <v>235.00000000000003</v>
      </c>
      <c r="S59" s="207">
        <f t="shared" si="3"/>
        <v>2820.0000000000005</v>
      </c>
      <c r="T59" s="208" t="b">
        <f t="shared" si="4"/>
        <v>1</v>
      </c>
    </row>
    <row r="60" spans="1:20">
      <c r="A60" s="203">
        <v>51</v>
      </c>
      <c r="B60" s="17" t="s">
        <v>64</v>
      </c>
      <c r="C60" s="204" t="s">
        <v>1562</v>
      </c>
      <c r="D60" s="18">
        <v>510204</v>
      </c>
      <c r="E60" s="205" t="str">
        <f>VLOOKUP(D60,Clasificador!$B$5:$G$1314,6,0)</f>
        <v>Decimocuarto Sueldo</v>
      </c>
      <c r="F60" s="206">
        <v>1158</v>
      </c>
      <c r="G60" s="216">
        <v>96.5</v>
      </c>
      <c r="H60" s="216">
        <v>96.5</v>
      </c>
      <c r="I60" s="216">
        <v>96.5</v>
      </c>
      <c r="J60" s="216">
        <v>96.5</v>
      </c>
      <c r="K60" s="216">
        <v>96.5</v>
      </c>
      <c r="L60" s="216">
        <v>96.5</v>
      </c>
      <c r="M60" s="216">
        <v>96.5</v>
      </c>
      <c r="N60" s="216">
        <v>96.5</v>
      </c>
      <c r="O60" s="216">
        <v>96.5</v>
      </c>
      <c r="P60" s="216">
        <v>96.5</v>
      </c>
      <c r="Q60" s="216">
        <v>96.5</v>
      </c>
      <c r="R60" s="216">
        <v>96.5</v>
      </c>
      <c r="S60" s="207">
        <f t="shared" si="3"/>
        <v>1158</v>
      </c>
      <c r="T60" s="208" t="b">
        <f t="shared" si="4"/>
        <v>1</v>
      </c>
    </row>
    <row r="61" spans="1:20">
      <c r="A61" s="203">
        <v>51</v>
      </c>
      <c r="B61" s="17" t="s">
        <v>64</v>
      </c>
      <c r="C61" s="204" t="s">
        <v>1562</v>
      </c>
      <c r="D61" s="18">
        <v>510602</v>
      </c>
      <c r="E61" s="205" t="str">
        <f>VLOOKUP(D61,Clasificador!$B$5:$G$1314,6,0)</f>
        <v>Fondo de Reserva</v>
      </c>
      <c r="F61" s="206">
        <v>2820.0000000000005</v>
      </c>
      <c r="G61" s="216">
        <v>235.00000000000003</v>
      </c>
      <c r="H61" s="216">
        <v>235.00000000000003</v>
      </c>
      <c r="I61" s="216">
        <v>235.00000000000003</v>
      </c>
      <c r="J61" s="216">
        <v>235.00000000000003</v>
      </c>
      <c r="K61" s="216">
        <v>235.00000000000003</v>
      </c>
      <c r="L61" s="216">
        <v>235.00000000000003</v>
      </c>
      <c r="M61" s="216">
        <v>235.00000000000003</v>
      </c>
      <c r="N61" s="216">
        <v>235.00000000000003</v>
      </c>
      <c r="O61" s="216">
        <v>235.00000000000003</v>
      </c>
      <c r="P61" s="216">
        <v>235.00000000000003</v>
      </c>
      <c r="Q61" s="216">
        <v>235.00000000000003</v>
      </c>
      <c r="R61" s="216">
        <v>235.00000000000003</v>
      </c>
      <c r="S61" s="207">
        <f t="shared" si="3"/>
        <v>2820.0000000000005</v>
      </c>
      <c r="T61" s="208" t="b">
        <f t="shared" si="4"/>
        <v>1</v>
      </c>
    </row>
    <row r="62" spans="1:20">
      <c r="A62" s="203">
        <v>51</v>
      </c>
      <c r="B62" s="17" t="s">
        <v>64</v>
      </c>
      <c r="C62" s="204" t="s">
        <v>1562</v>
      </c>
      <c r="D62" s="18">
        <v>510601</v>
      </c>
      <c r="E62" s="205" t="str">
        <f>VLOOKUP(D62,Clasificador!$B$5:$G$1314,6,0)</f>
        <v>Aporte Patronal</v>
      </c>
      <c r="F62" s="206">
        <v>3265.5600000000009</v>
      </c>
      <c r="G62" s="216">
        <v>272.13</v>
      </c>
      <c r="H62" s="216">
        <v>272.13</v>
      </c>
      <c r="I62" s="216">
        <v>272.13</v>
      </c>
      <c r="J62" s="216">
        <v>272.13</v>
      </c>
      <c r="K62" s="216">
        <v>272.13</v>
      </c>
      <c r="L62" s="216">
        <v>272.13</v>
      </c>
      <c r="M62" s="216">
        <v>272.13</v>
      </c>
      <c r="N62" s="216">
        <v>272.13</v>
      </c>
      <c r="O62" s="216">
        <v>272.13</v>
      </c>
      <c r="P62" s="216">
        <v>272.13</v>
      </c>
      <c r="Q62" s="216">
        <v>272.13</v>
      </c>
      <c r="R62" s="216">
        <v>272.13</v>
      </c>
      <c r="S62" s="207">
        <f t="shared" si="3"/>
        <v>3265.5600000000009</v>
      </c>
      <c r="T62" s="208" t="b">
        <f t="shared" si="4"/>
        <v>1</v>
      </c>
    </row>
    <row r="63" spans="1:20">
      <c r="A63" s="203">
        <v>51</v>
      </c>
      <c r="B63" s="17" t="s">
        <v>64</v>
      </c>
      <c r="C63" s="204" t="s">
        <v>1563</v>
      </c>
      <c r="D63" s="18">
        <v>510510</v>
      </c>
      <c r="E63" s="205" t="str">
        <f>VLOOKUP(D63,Clasificador!$B$5:$G$1314,6,0)</f>
        <v>Servicios Personales por Contrato</v>
      </c>
      <c r="F63" s="206">
        <v>10812</v>
      </c>
      <c r="G63" s="216">
        <v>901</v>
      </c>
      <c r="H63" s="216">
        <v>901</v>
      </c>
      <c r="I63" s="216">
        <v>901</v>
      </c>
      <c r="J63" s="216">
        <v>901</v>
      </c>
      <c r="K63" s="216">
        <v>901</v>
      </c>
      <c r="L63" s="216">
        <v>901</v>
      </c>
      <c r="M63" s="216">
        <v>901</v>
      </c>
      <c r="N63" s="216">
        <v>901</v>
      </c>
      <c r="O63" s="216">
        <v>901</v>
      </c>
      <c r="P63" s="216">
        <v>901</v>
      </c>
      <c r="Q63" s="216">
        <v>901</v>
      </c>
      <c r="R63" s="216">
        <v>901</v>
      </c>
      <c r="S63" s="207">
        <f t="shared" si="3"/>
        <v>10812</v>
      </c>
      <c r="T63" s="208" t="b">
        <f t="shared" si="4"/>
        <v>1</v>
      </c>
    </row>
    <row r="64" spans="1:20">
      <c r="A64" s="203">
        <v>51</v>
      </c>
      <c r="B64" s="17" t="s">
        <v>64</v>
      </c>
      <c r="C64" s="204" t="s">
        <v>1563</v>
      </c>
      <c r="D64" s="18">
        <v>510105</v>
      </c>
      <c r="E64" s="205" t="str">
        <f>VLOOKUP(D64,Clasificador!$B$5:$G$1314,6,0)</f>
        <v>Remuneraciones Unificadas</v>
      </c>
      <c r="F64" s="206">
        <v>71268</v>
      </c>
      <c r="G64" s="216">
        <v>5939</v>
      </c>
      <c r="H64" s="216">
        <v>5939</v>
      </c>
      <c r="I64" s="216">
        <v>5939</v>
      </c>
      <c r="J64" s="216">
        <v>5939</v>
      </c>
      <c r="K64" s="216">
        <v>5939</v>
      </c>
      <c r="L64" s="216">
        <v>5939</v>
      </c>
      <c r="M64" s="216">
        <v>5939</v>
      </c>
      <c r="N64" s="216">
        <v>5939</v>
      </c>
      <c r="O64" s="216">
        <v>5939</v>
      </c>
      <c r="P64" s="216">
        <v>5939</v>
      </c>
      <c r="Q64" s="216">
        <v>5939</v>
      </c>
      <c r="R64" s="216">
        <v>5939</v>
      </c>
      <c r="S64" s="207">
        <f t="shared" si="3"/>
        <v>71268</v>
      </c>
      <c r="T64" s="208" t="b">
        <f t="shared" si="4"/>
        <v>1</v>
      </c>
    </row>
    <row r="65" spans="1:20">
      <c r="A65" s="203">
        <v>51</v>
      </c>
      <c r="B65" s="17" t="s">
        <v>64</v>
      </c>
      <c r="C65" s="204" t="s">
        <v>1563</v>
      </c>
      <c r="D65" s="18">
        <v>510203</v>
      </c>
      <c r="E65" s="205" t="str">
        <f>VLOOKUP(D65,Clasificador!$B$5:$G$1314,6,0)</f>
        <v>Decimotercer Sueldo</v>
      </c>
      <c r="F65" s="206">
        <v>6840</v>
      </c>
      <c r="G65" s="216">
        <v>570</v>
      </c>
      <c r="H65" s="216">
        <v>570</v>
      </c>
      <c r="I65" s="216">
        <v>570</v>
      </c>
      <c r="J65" s="216">
        <v>570</v>
      </c>
      <c r="K65" s="216">
        <v>570</v>
      </c>
      <c r="L65" s="216">
        <v>570</v>
      </c>
      <c r="M65" s="216">
        <v>570</v>
      </c>
      <c r="N65" s="216">
        <v>570</v>
      </c>
      <c r="O65" s="216">
        <v>570</v>
      </c>
      <c r="P65" s="216">
        <v>570</v>
      </c>
      <c r="Q65" s="216">
        <v>570</v>
      </c>
      <c r="R65" s="216">
        <v>570</v>
      </c>
      <c r="S65" s="207">
        <f t="shared" si="3"/>
        <v>6840</v>
      </c>
      <c r="T65" s="208" t="b">
        <f t="shared" si="4"/>
        <v>1</v>
      </c>
    </row>
    <row r="66" spans="1:20">
      <c r="A66" s="203">
        <v>51</v>
      </c>
      <c r="B66" s="17" t="s">
        <v>64</v>
      </c>
      <c r="C66" s="204" t="s">
        <v>1563</v>
      </c>
      <c r="D66" s="18">
        <v>510204</v>
      </c>
      <c r="E66" s="205" t="str">
        <f>VLOOKUP(D66,Clasificador!$B$5:$G$1314,6,0)</f>
        <v>Decimocuarto Sueldo</v>
      </c>
      <c r="F66" s="206">
        <v>2315.9999999999995</v>
      </c>
      <c r="G66" s="216">
        <v>192.99999999999997</v>
      </c>
      <c r="H66" s="216">
        <v>192.99999999999997</v>
      </c>
      <c r="I66" s="216">
        <v>192.99999999999997</v>
      </c>
      <c r="J66" s="216">
        <v>192.99999999999997</v>
      </c>
      <c r="K66" s="216">
        <v>192.99999999999997</v>
      </c>
      <c r="L66" s="216">
        <v>192.99999999999997</v>
      </c>
      <c r="M66" s="216">
        <v>192.99999999999997</v>
      </c>
      <c r="N66" s="216">
        <v>192.99999999999997</v>
      </c>
      <c r="O66" s="216">
        <v>192.99999999999997</v>
      </c>
      <c r="P66" s="216">
        <v>192.99999999999997</v>
      </c>
      <c r="Q66" s="216">
        <v>192.99999999999997</v>
      </c>
      <c r="R66" s="216">
        <v>192.99999999999997</v>
      </c>
      <c r="S66" s="207">
        <f t="shared" si="3"/>
        <v>2315.9999999999995</v>
      </c>
      <c r="T66" s="208" t="b">
        <f t="shared" si="4"/>
        <v>1</v>
      </c>
    </row>
    <row r="67" spans="1:20">
      <c r="A67" s="203">
        <v>51</v>
      </c>
      <c r="B67" s="17" t="s">
        <v>64</v>
      </c>
      <c r="C67" s="204" t="s">
        <v>1563</v>
      </c>
      <c r="D67" s="18">
        <v>510602</v>
      </c>
      <c r="E67" s="205" t="str">
        <f>VLOOKUP(D67,Clasificador!$B$5:$G$1314,6,0)</f>
        <v>Fondo de Reserva</v>
      </c>
      <c r="F67" s="206">
        <v>6840</v>
      </c>
      <c r="G67" s="216">
        <v>570</v>
      </c>
      <c r="H67" s="216">
        <v>570</v>
      </c>
      <c r="I67" s="216">
        <v>570</v>
      </c>
      <c r="J67" s="216">
        <v>570</v>
      </c>
      <c r="K67" s="216">
        <v>570</v>
      </c>
      <c r="L67" s="216">
        <v>570</v>
      </c>
      <c r="M67" s="216">
        <v>570</v>
      </c>
      <c r="N67" s="216">
        <v>570</v>
      </c>
      <c r="O67" s="216">
        <v>570</v>
      </c>
      <c r="P67" s="216">
        <v>570</v>
      </c>
      <c r="Q67" s="216">
        <v>570</v>
      </c>
      <c r="R67" s="216">
        <v>570</v>
      </c>
      <c r="S67" s="207">
        <f t="shared" si="3"/>
        <v>6840</v>
      </c>
      <c r="T67" s="208" t="b">
        <f t="shared" si="4"/>
        <v>1</v>
      </c>
    </row>
    <row r="68" spans="1:20">
      <c r="A68" s="203">
        <v>51</v>
      </c>
      <c r="B68" s="17" t="s">
        <v>64</v>
      </c>
      <c r="C68" s="204" t="s">
        <v>1563</v>
      </c>
      <c r="D68" s="18">
        <v>510601</v>
      </c>
      <c r="E68" s="205" t="str">
        <f>VLOOKUP(D68,Clasificador!$B$5:$G$1314,6,0)</f>
        <v>Aporte Patronal</v>
      </c>
      <c r="F68" s="206">
        <v>7920.7200000000021</v>
      </c>
      <c r="G68" s="216">
        <v>660.06000000000006</v>
      </c>
      <c r="H68" s="216">
        <v>660.06000000000006</v>
      </c>
      <c r="I68" s="216">
        <v>660.06000000000006</v>
      </c>
      <c r="J68" s="216">
        <v>660.06000000000006</v>
      </c>
      <c r="K68" s="216">
        <v>660.06000000000006</v>
      </c>
      <c r="L68" s="216">
        <v>660.06000000000006</v>
      </c>
      <c r="M68" s="216">
        <v>660.06000000000006</v>
      </c>
      <c r="N68" s="216">
        <v>660.06000000000006</v>
      </c>
      <c r="O68" s="216">
        <v>660.06000000000006</v>
      </c>
      <c r="P68" s="216">
        <v>660.06000000000006</v>
      </c>
      <c r="Q68" s="216">
        <v>660.06000000000006</v>
      </c>
      <c r="R68" s="216">
        <v>660.06000000000006</v>
      </c>
      <c r="S68" s="207">
        <f t="shared" si="3"/>
        <v>7920.7200000000021</v>
      </c>
      <c r="T68" s="208" t="b">
        <f t="shared" si="4"/>
        <v>1</v>
      </c>
    </row>
    <row r="69" spans="1:20" ht="30">
      <c r="A69" s="203">
        <v>51</v>
      </c>
      <c r="B69" s="17" t="s">
        <v>64</v>
      </c>
      <c r="C69" s="17" t="s">
        <v>1564</v>
      </c>
      <c r="D69" s="18">
        <v>510105</v>
      </c>
      <c r="E69" s="205" t="str">
        <f>VLOOKUP(D69,Clasificador!$B$5:$G$1314,6,0)</f>
        <v>Remuneraciones Unificadas</v>
      </c>
      <c r="F69" s="206">
        <v>39720</v>
      </c>
      <c r="G69" s="216">
        <v>3310</v>
      </c>
      <c r="H69" s="216">
        <v>3310</v>
      </c>
      <c r="I69" s="216">
        <v>3310</v>
      </c>
      <c r="J69" s="216">
        <v>3310</v>
      </c>
      <c r="K69" s="216">
        <v>3310</v>
      </c>
      <c r="L69" s="216">
        <v>3310</v>
      </c>
      <c r="M69" s="216">
        <v>3310</v>
      </c>
      <c r="N69" s="216">
        <v>3310</v>
      </c>
      <c r="O69" s="216">
        <v>3310</v>
      </c>
      <c r="P69" s="216">
        <v>3310</v>
      </c>
      <c r="Q69" s="216">
        <v>3310</v>
      </c>
      <c r="R69" s="216">
        <v>3310</v>
      </c>
      <c r="S69" s="207">
        <f t="shared" ref="S69:S132" si="6">SUM(G69:R69)</f>
        <v>39720</v>
      </c>
      <c r="T69" s="208" t="b">
        <f t="shared" ref="T69:T132" si="7">+S69=F69</f>
        <v>1</v>
      </c>
    </row>
    <row r="70" spans="1:20" ht="30">
      <c r="A70" s="203">
        <v>51</v>
      </c>
      <c r="B70" s="17" t="s">
        <v>64</v>
      </c>
      <c r="C70" s="17" t="s">
        <v>1564</v>
      </c>
      <c r="D70" s="18">
        <v>510203</v>
      </c>
      <c r="E70" s="205" t="str">
        <f>VLOOKUP(D70,Clasificador!$B$5:$G$1314,6,0)</f>
        <v>Decimotercer Sueldo</v>
      </c>
      <c r="F70" s="206">
        <v>3310.0000000000005</v>
      </c>
      <c r="G70" s="216">
        <v>275.83333333333331</v>
      </c>
      <c r="H70" s="216">
        <v>275.83333333333331</v>
      </c>
      <c r="I70" s="216">
        <v>275.83333333333331</v>
      </c>
      <c r="J70" s="216">
        <v>275.83333333333331</v>
      </c>
      <c r="K70" s="216">
        <v>275.83333333333331</v>
      </c>
      <c r="L70" s="216">
        <v>275.83333333333331</v>
      </c>
      <c r="M70" s="216">
        <v>275.83333333333331</v>
      </c>
      <c r="N70" s="216">
        <v>275.83333333333331</v>
      </c>
      <c r="O70" s="216">
        <v>275.83333333333331</v>
      </c>
      <c r="P70" s="216">
        <v>275.83333333333331</v>
      </c>
      <c r="Q70" s="216">
        <v>275.83333333333331</v>
      </c>
      <c r="R70" s="216">
        <v>275.83333333333331</v>
      </c>
      <c r="S70" s="207">
        <f t="shared" si="6"/>
        <v>3310.0000000000005</v>
      </c>
      <c r="T70" s="208" t="b">
        <f t="shared" si="7"/>
        <v>1</v>
      </c>
    </row>
    <row r="71" spans="1:20" ht="30">
      <c r="A71" s="203">
        <v>51</v>
      </c>
      <c r="B71" s="17" t="s">
        <v>64</v>
      </c>
      <c r="C71" s="17" t="s">
        <v>1564</v>
      </c>
      <c r="D71" s="18">
        <v>510204</v>
      </c>
      <c r="E71" s="205" t="str">
        <f>VLOOKUP(D71,Clasificador!$B$5:$G$1314,6,0)</f>
        <v>Decimocuarto Sueldo</v>
      </c>
      <c r="F71" s="206">
        <v>1158</v>
      </c>
      <c r="G71" s="216">
        <v>96.5</v>
      </c>
      <c r="H71" s="216">
        <v>96.5</v>
      </c>
      <c r="I71" s="216">
        <v>96.5</v>
      </c>
      <c r="J71" s="216">
        <v>96.5</v>
      </c>
      <c r="K71" s="216">
        <v>96.5</v>
      </c>
      <c r="L71" s="216">
        <v>96.5</v>
      </c>
      <c r="M71" s="216">
        <v>96.5</v>
      </c>
      <c r="N71" s="216">
        <v>96.5</v>
      </c>
      <c r="O71" s="216">
        <v>96.5</v>
      </c>
      <c r="P71" s="216">
        <v>96.5</v>
      </c>
      <c r="Q71" s="216">
        <v>96.5</v>
      </c>
      <c r="R71" s="216">
        <v>96.5</v>
      </c>
      <c r="S71" s="207">
        <f t="shared" si="6"/>
        <v>1158</v>
      </c>
      <c r="T71" s="208" t="b">
        <f t="shared" si="7"/>
        <v>1</v>
      </c>
    </row>
    <row r="72" spans="1:20" ht="30">
      <c r="A72" s="203">
        <v>51</v>
      </c>
      <c r="B72" s="17" t="s">
        <v>64</v>
      </c>
      <c r="C72" s="17" t="s">
        <v>1564</v>
      </c>
      <c r="D72" s="18">
        <v>510602</v>
      </c>
      <c r="E72" s="205" t="str">
        <f>VLOOKUP(D72,Clasificador!$B$5:$G$1314,6,0)</f>
        <v>Fondo de Reserva</v>
      </c>
      <c r="F72" s="206">
        <v>3310.0000000000005</v>
      </c>
      <c r="G72" s="216">
        <v>275.83333333333331</v>
      </c>
      <c r="H72" s="216">
        <v>275.83333333333331</v>
      </c>
      <c r="I72" s="216">
        <v>275.83333333333331</v>
      </c>
      <c r="J72" s="216">
        <v>275.83333333333331</v>
      </c>
      <c r="K72" s="216">
        <v>275.83333333333331</v>
      </c>
      <c r="L72" s="216">
        <v>275.83333333333331</v>
      </c>
      <c r="M72" s="216">
        <v>275.83333333333331</v>
      </c>
      <c r="N72" s="216">
        <v>275.83333333333331</v>
      </c>
      <c r="O72" s="216">
        <v>275.83333333333331</v>
      </c>
      <c r="P72" s="216">
        <v>275.83333333333331</v>
      </c>
      <c r="Q72" s="216">
        <v>275.83333333333331</v>
      </c>
      <c r="R72" s="216">
        <v>275.83333333333331</v>
      </c>
      <c r="S72" s="207">
        <f t="shared" si="6"/>
        <v>3310.0000000000005</v>
      </c>
      <c r="T72" s="208" t="b">
        <f t="shared" si="7"/>
        <v>1</v>
      </c>
    </row>
    <row r="73" spans="1:20" ht="30">
      <c r="A73" s="203">
        <v>51</v>
      </c>
      <c r="B73" s="17" t="s">
        <v>64</v>
      </c>
      <c r="C73" s="17" t="s">
        <v>1564</v>
      </c>
      <c r="D73" s="18">
        <v>510601</v>
      </c>
      <c r="E73" s="205" t="str">
        <f>VLOOKUP(D73,Clasificador!$B$5:$G$1314,6,0)</f>
        <v>Aporte Patronal</v>
      </c>
      <c r="F73" s="206">
        <v>3832.98</v>
      </c>
      <c r="G73" s="216">
        <v>319.41500000000002</v>
      </c>
      <c r="H73" s="216">
        <v>319.41500000000002</v>
      </c>
      <c r="I73" s="216">
        <v>319.41500000000002</v>
      </c>
      <c r="J73" s="216">
        <v>319.41500000000002</v>
      </c>
      <c r="K73" s="216">
        <v>319.41500000000002</v>
      </c>
      <c r="L73" s="216">
        <v>319.41500000000002</v>
      </c>
      <c r="M73" s="216">
        <v>319.41500000000002</v>
      </c>
      <c r="N73" s="216">
        <v>319.41500000000002</v>
      </c>
      <c r="O73" s="216">
        <v>319.41500000000002</v>
      </c>
      <c r="P73" s="216">
        <v>319.41500000000002</v>
      </c>
      <c r="Q73" s="216">
        <v>319.41500000000002</v>
      </c>
      <c r="R73" s="216">
        <v>319.41500000000002</v>
      </c>
      <c r="S73" s="207">
        <f t="shared" si="6"/>
        <v>3832.98</v>
      </c>
      <c r="T73" s="208" t="b">
        <f t="shared" si="7"/>
        <v>1</v>
      </c>
    </row>
    <row r="74" spans="1:20">
      <c r="A74" s="203">
        <v>51</v>
      </c>
      <c r="B74" s="17" t="s">
        <v>64</v>
      </c>
      <c r="C74" s="17" t="s">
        <v>1043</v>
      </c>
      <c r="D74" s="18">
        <v>510510</v>
      </c>
      <c r="E74" s="205" t="str">
        <f>VLOOKUP(D74,Clasificador!$B$5:$G$1314,6,0)</f>
        <v>Servicios Personales por Contrato</v>
      </c>
      <c r="F74" s="206">
        <v>65832</v>
      </c>
      <c r="G74" s="216">
        <v>5486</v>
      </c>
      <c r="H74" s="216">
        <v>5486</v>
      </c>
      <c r="I74" s="216">
        <v>5486</v>
      </c>
      <c r="J74" s="216">
        <v>5486</v>
      </c>
      <c r="K74" s="216">
        <v>5486</v>
      </c>
      <c r="L74" s="216">
        <v>5486</v>
      </c>
      <c r="M74" s="216">
        <v>5486</v>
      </c>
      <c r="N74" s="216">
        <v>5486</v>
      </c>
      <c r="O74" s="216">
        <v>5486</v>
      </c>
      <c r="P74" s="216">
        <v>5486</v>
      </c>
      <c r="Q74" s="216">
        <v>5486</v>
      </c>
      <c r="R74" s="216">
        <v>5486</v>
      </c>
      <c r="S74" s="207">
        <f t="shared" si="6"/>
        <v>65832</v>
      </c>
      <c r="T74" s="208" t="b">
        <f t="shared" si="7"/>
        <v>1</v>
      </c>
    </row>
    <row r="75" spans="1:20">
      <c r="A75" s="203">
        <v>51</v>
      </c>
      <c r="B75" s="17" t="s">
        <v>64</v>
      </c>
      <c r="C75" s="17" t="s">
        <v>1043</v>
      </c>
      <c r="D75" s="18">
        <v>510105</v>
      </c>
      <c r="E75" s="205" t="str">
        <f>VLOOKUP(D75,Clasificador!$B$5:$G$1314,6,0)</f>
        <v>Remuneraciones Unificadas</v>
      </c>
      <c r="F75" s="206">
        <v>51552</v>
      </c>
      <c r="G75" s="216">
        <v>4296</v>
      </c>
      <c r="H75" s="216">
        <v>4296</v>
      </c>
      <c r="I75" s="216">
        <v>4296</v>
      </c>
      <c r="J75" s="216">
        <v>4296</v>
      </c>
      <c r="K75" s="216">
        <v>4296</v>
      </c>
      <c r="L75" s="216">
        <v>4296</v>
      </c>
      <c r="M75" s="216">
        <v>4296</v>
      </c>
      <c r="N75" s="216">
        <v>4296</v>
      </c>
      <c r="O75" s="216">
        <v>4296</v>
      </c>
      <c r="P75" s="216">
        <v>4296</v>
      </c>
      <c r="Q75" s="216">
        <v>4296</v>
      </c>
      <c r="R75" s="216">
        <v>4296</v>
      </c>
      <c r="S75" s="207">
        <f t="shared" si="6"/>
        <v>51552</v>
      </c>
      <c r="T75" s="208" t="b">
        <f t="shared" si="7"/>
        <v>1</v>
      </c>
    </row>
    <row r="76" spans="1:20">
      <c r="A76" s="203">
        <v>51</v>
      </c>
      <c r="B76" s="17" t="s">
        <v>64</v>
      </c>
      <c r="C76" s="17" t="s">
        <v>1043</v>
      </c>
      <c r="D76" s="18">
        <v>510203</v>
      </c>
      <c r="E76" s="205" t="str">
        <f>VLOOKUP(D76,Clasificador!$B$5:$G$1314,6,0)</f>
        <v>Decimotercer Sueldo</v>
      </c>
      <c r="F76" s="206">
        <v>9782</v>
      </c>
      <c r="G76" s="216">
        <v>815.16666666666663</v>
      </c>
      <c r="H76" s="216">
        <v>815.16666666666663</v>
      </c>
      <c r="I76" s="216">
        <v>815.16666666666663</v>
      </c>
      <c r="J76" s="216">
        <v>815.16666666666663</v>
      </c>
      <c r="K76" s="216">
        <v>815.16666666666663</v>
      </c>
      <c r="L76" s="216">
        <v>815.16666666666663</v>
      </c>
      <c r="M76" s="216">
        <v>815.16666666666663</v>
      </c>
      <c r="N76" s="216">
        <v>815.16666666666663</v>
      </c>
      <c r="O76" s="216">
        <v>815.16666666666663</v>
      </c>
      <c r="P76" s="216">
        <v>815.16666666666663</v>
      </c>
      <c r="Q76" s="216">
        <v>815.16666666666663</v>
      </c>
      <c r="R76" s="216">
        <v>815.16666666666663</v>
      </c>
      <c r="S76" s="207">
        <f t="shared" si="6"/>
        <v>9782</v>
      </c>
      <c r="T76" s="208" t="b">
        <f t="shared" si="7"/>
        <v>1</v>
      </c>
    </row>
    <row r="77" spans="1:20">
      <c r="A77" s="203">
        <v>51</v>
      </c>
      <c r="B77" s="17" t="s">
        <v>64</v>
      </c>
      <c r="C77" s="17" t="s">
        <v>1043</v>
      </c>
      <c r="D77" s="18">
        <v>510204</v>
      </c>
      <c r="E77" s="205" t="str">
        <f>VLOOKUP(D77,Clasificador!$B$5:$G$1314,6,0)</f>
        <v>Decimocuarto Sueldo</v>
      </c>
      <c r="F77" s="206">
        <v>2316</v>
      </c>
      <c r="G77" s="216">
        <v>193</v>
      </c>
      <c r="H77" s="216">
        <v>193</v>
      </c>
      <c r="I77" s="216">
        <v>193</v>
      </c>
      <c r="J77" s="216">
        <v>193</v>
      </c>
      <c r="K77" s="216">
        <v>193</v>
      </c>
      <c r="L77" s="216">
        <v>193</v>
      </c>
      <c r="M77" s="216">
        <v>193</v>
      </c>
      <c r="N77" s="216">
        <v>193</v>
      </c>
      <c r="O77" s="216">
        <v>193</v>
      </c>
      <c r="P77" s="216">
        <v>193</v>
      </c>
      <c r="Q77" s="216">
        <v>193</v>
      </c>
      <c r="R77" s="216">
        <v>193</v>
      </c>
      <c r="S77" s="207">
        <f t="shared" si="6"/>
        <v>2316</v>
      </c>
      <c r="T77" s="208" t="b">
        <f t="shared" si="7"/>
        <v>1</v>
      </c>
    </row>
    <row r="78" spans="1:20">
      <c r="A78" s="203">
        <v>51</v>
      </c>
      <c r="B78" s="17" t="s">
        <v>64</v>
      </c>
      <c r="C78" s="17" t="s">
        <v>1043</v>
      </c>
      <c r="D78" s="18">
        <v>510602</v>
      </c>
      <c r="E78" s="205" t="str">
        <f>VLOOKUP(D78,Clasificador!$B$5:$G$1314,6,0)</f>
        <v>Fondo de Reserva</v>
      </c>
      <c r="F78" s="206">
        <v>9782</v>
      </c>
      <c r="G78" s="216">
        <v>815.16666666666663</v>
      </c>
      <c r="H78" s="216">
        <v>815.16666666666663</v>
      </c>
      <c r="I78" s="216">
        <v>815.16666666666663</v>
      </c>
      <c r="J78" s="216">
        <v>815.16666666666663</v>
      </c>
      <c r="K78" s="216">
        <v>815.16666666666663</v>
      </c>
      <c r="L78" s="216">
        <v>815.16666666666663</v>
      </c>
      <c r="M78" s="216">
        <v>815.16666666666663</v>
      </c>
      <c r="N78" s="216">
        <v>815.16666666666663</v>
      </c>
      <c r="O78" s="216">
        <v>815.16666666666663</v>
      </c>
      <c r="P78" s="216">
        <v>815.16666666666663</v>
      </c>
      <c r="Q78" s="216">
        <v>815.16666666666663</v>
      </c>
      <c r="R78" s="216">
        <v>815.16666666666663</v>
      </c>
      <c r="S78" s="207">
        <f t="shared" si="6"/>
        <v>9782</v>
      </c>
      <c r="T78" s="208" t="b">
        <f t="shared" si="7"/>
        <v>1</v>
      </c>
    </row>
    <row r="79" spans="1:20">
      <c r="A79" s="203">
        <v>51</v>
      </c>
      <c r="B79" s="17" t="s">
        <v>64</v>
      </c>
      <c r="C79" s="17" t="s">
        <v>1043</v>
      </c>
      <c r="D79" s="18">
        <v>510601</v>
      </c>
      <c r="E79" s="205" t="str">
        <f>VLOOKUP(D79,Clasificador!$B$5:$G$1314,6,0)</f>
        <v>Aporte Patronal</v>
      </c>
      <c r="F79" s="206">
        <v>11327.555999999999</v>
      </c>
      <c r="G79" s="216">
        <v>943.96300000000008</v>
      </c>
      <c r="H79" s="216">
        <v>943.96300000000008</v>
      </c>
      <c r="I79" s="216">
        <v>943.96300000000008</v>
      </c>
      <c r="J79" s="216">
        <v>943.96300000000008</v>
      </c>
      <c r="K79" s="216">
        <v>943.96300000000008</v>
      </c>
      <c r="L79" s="216">
        <v>943.96300000000008</v>
      </c>
      <c r="M79" s="216">
        <v>943.96300000000008</v>
      </c>
      <c r="N79" s="216">
        <v>943.96300000000008</v>
      </c>
      <c r="O79" s="216">
        <v>943.96300000000008</v>
      </c>
      <c r="P79" s="216">
        <v>943.96300000000008</v>
      </c>
      <c r="Q79" s="216">
        <v>943.96300000000008</v>
      </c>
      <c r="R79" s="216">
        <v>943.96300000000008</v>
      </c>
      <c r="S79" s="207">
        <f t="shared" si="6"/>
        <v>11327.555999999999</v>
      </c>
      <c r="T79" s="208" t="b">
        <f t="shared" si="7"/>
        <v>1</v>
      </c>
    </row>
    <row r="80" spans="1:20">
      <c r="A80" s="203">
        <v>51</v>
      </c>
      <c r="B80" s="17" t="s">
        <v>64</v>
      </c>
      <c r="C80" s="17" t="s">
        <v>1046</v>
      </c>
      <c r="D80" s="18">
        <v>510510</v>
      </c>
      <c r="E80" s="205" t="str">
        <f>VLOOKUP(D80,Clasificador!$B$5:$G$1314,6,0)</f>
        <v>Servicios Personales por Contrato</v>
      </c>
      <c r="F80" s="206">
        <v>10812</v>
      </c>
      <c r="G80" s="216">
        <v>901</v>
      </c>
      <c r="H80" s="216">
        <v>901</v>
      </c>
      <c r="I80" s="216">
        <v>901</v>
      </c>
      <c r="J80" s="216">
        <v>901</v>
      </c>
      <c r="K80" s="216">
        <v>901</v>
      </c>
      <c r="L80" s="216">
        <v>901</v>
      </c>
      <c r="M80" s="216">
        <v>901</v>
      </c>
      <c r="N80" s="216">
        <v>901</v>
      </c>
      <c r="O80" s="216">
        <v>901</v>
      </c>
      <c r="P80" s="216">
        <v>901</v>
      </c>
      <c r="Q80" s="216">
        <v>901</v>
      </c>
      <c r="R80" s="216">
        <v>901</v>
      </c>
      <c r="S80" s="207">
        <f t="shared" si="6"/>
        <v>10812</v>
      </c>
      <c r="T80" s="208" t="b">
        <f t="shared" si="7"/>
        <v>1</v>
      </c>
    </row>
    <row r="81" spans="1:20">
      <c r="A81" s="203">
        <v>51</v>
      </c>
      <c r="B81" s="17" t="s">
        <v>64</v>
      </c>
      <c r="C81" s="17" t="s">
        <v>1046</v>
      </c>
      <c r="D81" s="18">
        <v>510105</v>
      </c>
      <c r="E81" s="205" t="str">
        <f>VLOOKUP(D81,Clasificador!$B$5:$G$1314,6,0)</f>
        <v>Remuneraciones Unificadas</v>
      </c>
      <c r="F81" s="206">
        <v>54072</v>
      </c>
      <c r="G81" s="216">
        <v>4506</v>
      </c>
      <c r="H81" s="216">
        <v>4506</v>
      </c>
      <c r="I81" s="216">
        <v>4506</v>
      </c>
      <c r="J81" s="216">
        <v>4506</v>
      </c>
      <c r="K81" s="216">
        <v>4506</v>
      </c>
      <c r="L81" s="216">
        <v>4506</v>
      </c>
      <c r="M81" s="216">
        <v>4506</v>
      </c>
      <c r="N81" s="216">
        <v>4506</v>
      </c>
      <c r="O81" s="216">
        <v>4506</v>
      </c>
      <c r="P81" s="216">
        <v>4506</v>
      </c>
      <c r="Q81" s="216">
        <v>4506</v>
      </c>
      <c r="R81" s="216">
        <v>4506</v>
      </c>
      <c r="S81" s="207">
        <f t="shared" si="6"/>
        <v>54072</v>
      </c>
      <c r="T81" s="208" t="b">
        <f t="shared" si="7"/>
        <v>1</v>
      </c>
    </row>
    <row r="82" spans="1:20">
      <c r="A82" s="203">
        <v>51</v>
      </c>
      <c r="B82" s="17" t="s">
        <v>64</v>
      </c>
      <c r="C82" s="17" t="s">
        <v>1046</v>
      </c>
      <c r="D82" s="18">
        <v>510203</v>
      </c>
      <c r="E82" s="205" t="str">
        <f>VLOOKUP(D82,Clasificador!$B$5:$G$1314,6,0)</f>
        <v>Decimotercer Sueldo</v>
      </c>
      <c r="F82" s="206">
        <v>5407</v>
      </c>
      <c r="G82" s="216">
        <v>450.58333333333331</v>
      </c>
      <c r="H82" s="216">
        <v>450.58333333333331</v>
      </c>
      <c r="I82" s="216">
        <v>450.58333333333331</v>
      </c>
      <c r="J82" s="216">
        <v>450.58333333333331</v>
      </c>
      <c r="K82" s="216">
        <v>450.58333333333331</v>
      </c>
      <c r="L82" s="216">
        <v>450.58333333333331</v>
      </c>
      <c r="M82" s="216">
        <v>450.58333333333331</v>
      </c>
      <c r="N82" s="216">
        <v>450.58333333333331</v>
      </c>
      <c r="O82" s="216">
        <v>450.58333333333331</v>
      </c>
      <c r="P82" s="216">
        <v>450.58333333333331</v>
      </c>
      <c r="Q82" s="216">
        <v>450.58333333333331</v>
      </c>
      <c r="R82" s="216">
        <v>450.58333333333331</v>
      </c>
      <c r="S82" s="207">
        <f t="shared" si="6"/>
        <v>5407</v>
      </c>
      <c r="T82" s="208" t="b">
        <f t="shared" si="7"/>
        <v>1</v>
      </c>
    </row>
    <row r="83" spans="1:20">
      <c r="A83" s="203">
        <v>51</v>
      </c>
      <c r="B83" s="17" t="s">
        <v>64</v>
      </c>
      <c r="C83" s="17" t="s">
        <v>1046</v>
      </c>
      <c r="D83" s="18">
        <v>510204</v>
      </c>
      <c r="E83" s="205" t="str">
        <f>VLOOKUP(D83,Clasificador!$B$5:$G$1314,6,0)</f>
        <v>Decimocuarto Sueldo</v>
      </c>
      <c r="F83" s="206">
        <v>1544.0000000000002</v>
      </c>
      <c r="G83" s="216">
        <v>128.66666666666666</v>
      </c>
      <c r="H83" s="216">
        <v>128.66666666666666</v>
      </c>
      <c r="I83" s="216">
        <v>128.66666666666666</v>
      </c>
      <c r="J83" s="216">
        <v>128.66666666666666</v>
      </c>
      <c r="K83" s="216">
        <v>128.66666666666666</v>
      </c>
      <c r="L83" s="216">
        <v>128.66666666666666</v>
      </c>
      <c r="M83" s="216">
        <v>128.66666666666666</v>
      </c>
      <c r="N83" s="216">
        <v>128.66666666666666</v>
      </c>
      <c r="O83" s="216">
        <v>128.66666666666666</v>
      </c>
      <c r="P83" s="216">
        <v>128.66666666666666</v>
      </c>
      <c r="Q83" s="216">
        <v>128.66666666666666</v>
      </c>
      <c r="R83" s="216">
        <v>128.66666666666666</v>
      </c>
      <c r="S83" s="207">
        <f t="shared" si="6"/>
        <v>1544.0000000000002</v>
      </c>
      <c r="T83" s="208" t="b">
        <f t="shared" si="7"/>
        <v>1</v>
      </c>
    </row>
    <row r="84" spans="1:20">
      <c r="A84" s="203">
        <v>51</v>
      </c>
      <c r="B84" s="17" t="s">
        <v>64</v>
      </c>
      <c r="C84" s="17" t="s">
        <v>1046</v>
      </c>
      <c r="D84" s="18">
        <v>510602</v>
      </c>
      <c r="E84" s="205" t="str">
        <f>VLOOKUP(D84,Clasificador!$B$5:$G$1314,6,0)</f>
        <v>Fondo de Reserva</v>
      </c>
      <c r="F84" s="206">
        <v>5407</v>
      </c>
      <c r="G84" s="216">
        <v>450.58333333333331</v>
      </c>
      <c r="H84" s="216">
        <v>450.58333333333331</v>
      </c>
      <c r="I84" s="216">
        <v>450.58333333333331</v>
      </c>
      <c r="J84" s="216">
        <v>450.58333333333331</v>
      </c>
      <c r="K84" s="216">
        <v>450.58333333333331</v>
      </c>
      <c r="L84" s="216">
        <v>450.58333333333331</v>
      </c>
      <c r="M84" s="216">
        <v>450.58333333333331</v>
      </c>
      <c r="N84" s="216">
        <v>450.58333333333331</v>
      </c>
      <c r="O84" s="216">
        <v>450.58333333333331</v>
      </c>
      <c r="P84" s="216">
        <v>450.58333333333331</v>
      </c>
      <c r="Q84" s="216">
        <v>450.58333333333331</v>
      </c>
      <c r="R84" s="216">
        <v>450.58333333333331</v>
      </c>
      <c r="S84" s="207">
        <f t="shared" si="6"/>
        <v>5407</v>
      </c>
      <c r="T84" s="208" t="b">
        <f t="shared" si="7"/>
        <v>1</v>
      </c>
    </row>
    <row r="85" spans="1:20">
      <c r="A85" s="203">
        <v>51</v>
      </c>
      <c r="B85" s="17" t="s">
        <v>64</v>
      </c>
      <c r="C85" s="17" t="s">
        <v>1046</v>
      </c>
      <c r="D85" s="18">
        <v>510601</v>
      </c>
      <c r="E85" s="205" t="str">
        <f>VLOOKUP(D85,Clasificador!$B$5:$G$1314,6,0)</f>
        <v>Aporte Patronal</v>
      </c>
      <c r="F85" s="206">
        <v>6261.3059999999978</v>
      </c>
      <c r="G85" s="216">
        <v>521.77549999999997</v>
      </c>
      <c r="H85" s="216">
        <v>521.77549999999997</v>
      </c>
      <c r="I85" s="216">
        <v>521.77549999999997</v>
      </c>
      <c r="J85" s="216">
        <v>521.77549999999997</v>
      </c>
      <c r="K85" s="216">
        <v>521.77549999999997</v>
      </c>
      <c r="L85" s="216">
        <v>521.77549999999997</v>
      </c>
      <c r="M85" s="216">
        <v>521.77549999999997</v>
      </c>
      <c r="N85" s="216">
        <v>521.77549999999997</v>
      </c>
      <c r="O85" s="216">
        <v>521.77549999999997</v>
      </c>
      <c r="P85" s="216">
        <v>521.77549999999997</v>
      </c>
      <c r="Q85" s="216">
        <v>521.77549999999997</v>
      </c>
      <c r="R85" s="216">
        <v>521.77549999999997</v>
      </c>
      <c r="S85" s="207">
        <f t="shared" si="6"/>
        <v>6261.3059999999978</v>
      </c>
      <c r="T85" s="208" t="b">
        <f t="shared" si="7"/>
        <v>1</v>
      </c>
    </row>
    <row r="86" spans="1:20">
      <c r="A86" s="203">
        <v>51</v>
      </c>
      <c r="B86" s="17" t="s">
        <v>64</v>
      </c>
      <c r="C86" s="17" t="s">
        <v>1044</v>
      </c>
      <c r="D86" s="18">
        <v>510510</v>
      </c>
      <c r="E86" s="205" t="str">
        <f>VLOOKUP(D86,Clasificador!$B$5:$G$1314,6,0)</f>
        <v>Servicios Personales por Contrato</v>
      </c>
      <c r="F86" s="206">
        <v>13032</v>
      </c>
      <c r="G86" s="216">
        <v>1086</v>
      </c>
      <c r="H86" s="216">
        <v>1086</v>
      </c>
      <c r="I86" s="216">
        <v>1086</v>
      </c>
      <c r="J86" s="216">
        <v>1086</v>
      </c>
      <c r="K86" s="216">
        <v>1086</v>
      </c>
      <c r="L86" s="216">
        <v>1086</v>
      </c>
      <c r="M86" s="216">
        <v>1086</v>
      </c>
      <c r="N86" s="216">
        <v>1086</v>
      </c>
      <c r="O86" s="216">
        <v>1086</v>
      </c>
      <c r="P86" s="216">
        <v>1086</v>
      </c>
      <c r="Q86" s="216">
        <v>1086</v>
      </c>
      <c r="R86" s="216">
        <v>1086</v>
      </c>
      <c r="S86" s="207">
        <f t="shared" si="6"/>
        <v>13032</v>
      </c>
      <c r="T86" s="208" t="b">
        <f t="shared" si="7"/>
        <v>1</v>
      </c>
    </row>
    <row r="87" spans="1:20">
      <c r="A87" s="203">
        <v>51</v>
      </c>
      <c r="B87" s="17" t="s">
        <v>64</v>
      </c>
      <c r="C87" s="17" t="s">
        <v>1044</v>
      </c>
      <c r="D87" s="18">
        <v>510105</v>
      </c>
      <c r="E87" s="205" t="str">
        <f>VLOOKUP(D87,Clasificador!$B$5:$G$1314,6,0)</f>
        <v>Remuneraciones Unificadas</v>
      </c>
      <c r="F87" s="206">
        <v>44520</v>
      </c>
      <c r="G87" s="216">
        <v>3710</v>
      </c>
      <c r="H87" s="216">
        <v>3710</v>
      </c>
      <c r="I87" s="216">
        <v>3710</v>
      </c>
      <c r="J87" s="216">
        <v>3710</v>
      </c>
      <c r="K87" s="216">
        <v>3710</v>
      </c>
      <c r="L87" s="216">
        <v>3710</v>
      </c>
      <c r="M87" s="216">
        <v>3710</v>
      </c>
      <c r="N87" s="216">
        <v>3710</v>
      </c>
      <c r="O87" s="216">
        <v>3710</v>
      </c>
      <c r="P87" s="216">
        <v>3710</v>
      </c>
      <c r="Q87" s="216">
        <v>3710</v>
      </c>
      <c r="R87" s="216">
        <v>3710</v>
      </c>
      <c r="S87" s="207">
        <f t="shared" si="6"/>
        <v>44520</v>
      </c>
      <c r="T87" s="208" t="b">
        <f t="shared" si="7"/>
        <v>1</v>
      </c>
    </row>
    <row r="88" spans="1:20">
      <c r="A88" s="203">
        <v>51</v>
      </c>
      <c r="B88" s="17" t="s">
        <v>64</v>
      </c>
      <c r="C88" s="17" t="s">
        <v>1044</v>
      </c>
      <c r="D88" s="18">
        <v>510203</v>
      </c>
      <c r="E88" s="205" t="str">
        <f>VLOOKUP(D88,Clasificador!$B$5:$G$1314,6,0)</f>
        <v>Decimotercer Sueldo</v>
      </c>
      <c r="F88" s="206">
        <v>4963.0200000000004</v>
      </c>
      <c r="G88" s="216">
        <v>427.5</v>
      </c>
      <c r="H88" s="216">
        <v>427.5</v>
      </c>
      <c r="I88" s="216">
        <v>427.5</v>
      </c>
      <c r="J88" s="216">
        <v>427.5</v>
      </c>
      <c r="K88" s="216">
        <v>427.5</v>
      </c>
      <c r="L88" s="216">
        <v>427.5</v>
      </c>
      <c r="M88" s="216">
        <v>399.67</v>
      </c>
      <c r="N88" s="216">
        <v>399.67</v>
      </c>
      <c r="O88" s="216">
        <v>399.67</v>
      </c>
      <c r="P88" s="216">
        <v>399.67</v>
      </c>
      <c r="Q88" s="216">
        <v>399.67</v>
      </c>
      <c r="R88" s="216">
        <v>399.67</v>
      </c>
      <c r="S88" s="207">
        <f t="shared" si="6"/>
        <v>4963.0200000000004</v>
      </c>
      <c r="T88" s="208" t="b">
        <f t="shared" si="7"/>
        <v>1</v>
      </c>
    </row>
    <row r="89" spans="1:20">
      <c r="A89" s="203">
        <v>51</v>
      </c>
      <c r="B89" s="17" t="s">
        <v>64</v>
      </c>
      <c r="C89" s="17" t="s">
        <v>1044</v>
      </c>
      <c r="D89" s="18">
        <v>510204</v>
      </c>
      <c r="E89" s="205" t="str">
        <f>VLOOKUP(D89,Clasificador!$B$5:$G$1314,6,0)</f>
        <v>Decimocuarto Sueldo</v>
      </c>
      <c r="F89" s="206">
        <v>1158</v>
      </c>
      <c r="G89" s="216">
        <v>96.5</v>
      </c>
      <c r="H89" s="216">
        <v>96.5</v>
      </c>
      <c r="I89" s="216">
        <v>96.5</v>
      </c>
      <c r="J89" s="216">
        <v>96.5</v>
      </c>
      <c r="K89" s="216">
        <v>96.5</v>
      </c>
      <c r="L89" s="216">
        <v>96.5</v>
      </c>
      <c r="M89" s="216">
        <v>96.5</v>
      </c>
      <c r="N89" s="216">
        <v>96.5</v>
      </c>
      <c r="O89" s="216">
        <v>96.5</v>
      </c>
      <c r="P89" s="216">
        <v>96.5</v>
      </c>
      <c r="Q89" s="216">
        <v>96.5</v>
      </c>
      <c r="R89" s="216">
        <v>96.5</v>
      </c>
      <c r="S89" s="207">
        <f t="shared" si="6"/>
        <v>1158</v>
      </c>
      <c r="T89" s="208" t="b">
        <f t="shared" si="7"/>
        <v>1</v>
      </c>
    </row>
    <row r="90" spans="1:20">
      <c r="A90" s="203">
        <v>51</v>
      </c>
      <c r="B90" s="17" t="s">
        <v>64</v>
      </c>
      <c r="C90" s="17" t="s">
        <v>1044</v>
      </c>
      <c r="D90" s="18">
        <v>510602</v>
      </c>
      <c r="E90" s="205" t="str">
        <f>VLOOKUP(D90,Clasificador!$B$5:$G$1314,6,0)</f>
        <v>Fondo de Reserva</v>
      </c>
      <c r="F90" s="206">
        <v>4795.9999999999991</v>
      </c>
      <c r="G90" s="216">
        <v>399.66666666666663</v>
      </c>
      <c r="H90" s="216">
        <v>399.66666666666663</v>
      </c>
      <c r="I90" s="216">
        <v>399.66666666666663</v>
      </c>
      <c r="J90" s="216">
        <v>399.66666666666663</v>
      </c>
      <c r="K90" s="216">
        <v>399.66666666666663</v>
      </c>
      <c r="L90" s="216">
        <v>399.66666666666663</v>
      </c>
      <c r="M90" s="216">
        <v>399.66666666666663</v>
      </c>
      <c r="N90" s="216">
        <v>399.66666666666663</v>
      </c>
      <c r="O90" s="216">
        <v>399.66666666666663</v>
      </c>
      <c r="P90" s="216">
        <v>399.66666666666663</v>
      </c>
      <c r="Q90" s="216">
        <v>399.66666666666663</v>
      </c>
      <c r="R90" s="216">
        <v>399.66666666666663</v>
      </c>
      <c r="S90" s="207">
        <f t="shared" si="6"/>
        <v>4795.9999999999991</v>
      </c>
      <c r="T90" s="208" t="b">
        <f t="shared" si="7"/>
        <v>1</v>
      </c>
    </row>
    <row r="91" spans="1:20">
      <c r="A91" s="203">
        <v>51</v>
      </c>
      <c r="B91" s="17" t="s">
        <v>64</v>
      </c>
      <c r="C91" s="17" t="s">
        <v>1044</v>
      </c>
      <c r="D91" s="18">
        <v>510601</v>
      </c>
      <c r="E91" s="205" t="str">
        <f>VLOOKUP(D91,Clasificador!$B$5:$G$1314,6,0)</f>
        <v>Aporte Patronal</v>
      </c>
      <c r="F91" s="206">
        <v>5747.130000000001</v>
      </c>
      <c r="G91" s="216">
        <v>495.04499999999996</v>
      </c>
      <c r="H91" s="216">
        <v>495.04499999999996</v>
      </c>
      <c r="I91" s="216">
        <v>495.04499999999996</v>
      </c>
      <c r="J91" s="216">
        <v>495.04499999999996</v>
      </c>
      <c r="K91" s="216">
        <v>495.04499999999996</v>
      </c>
      <c r="L91" s="216">
        <v>495.04499999999996</v>
      </c>
      <c r="M91" s="216">
        <v>462.81</v>
      </c>
      <c r="N91" s="216">
        <v>462.81</v>
      </c>
      <c r="O91" s="216">
        <v>462.81</v>
      </c>
      <c r="P91" s="216">
        <v>462.81</v>
      </c>
      <c r="Q91" s="216">
        <v>462.81</v>
      </c>
      <c r="R91" s="216">
        <v>462.81</v>
      </c>
      <c r="S91" s="207">
        <f t="shared" si="6"/>
        <v>5747.130000000001</v>
      </c>
      <c r="T91" s="208" t="b">
        <f t="shared" si="7"/>
        <v>1</v>
      </c>
    </row>
    <row r="92" spans="1:20">
      <c r="A92" s="203">
        <v>51</v>
      </c>
      <c r="B92" s="17" t="s">
        <v>64</v>
      </c>
      <c r="C92" s="17" t="s">
        <v>1044</v>
      </c>
      <c r="D92" s="18">
        <v>510513</v>
      </c>
      <c r="E92" s="205" t="str">
        <f>VLOOKUP(D92,Clasificador!$B$5:$G$1314,6,0)</f>
        <v>Encargos</v>
      </c>
      <c r="F92" s="206">
        <v>2004</v>
      </c>
      <c r="G92" s="216">
        <v>334</v>
      </c>
      <c r="H92" s="216">
        <v>334</v>
      </c>
      <c r="I92" s="216">
        <v>334</v>
      </c>
      <c r="J92" s="216">
        <v>334</v>
      </c>
      <c r="K92" s="216">
        <v>334</v>
      </c>
      <c r="L92" s="216">
        <v>334</v>
      </c>
      <c r="M92" s="216">
        <v>0</v>
      </c>
      <c r="N92" s="216">
        <v>0</v>
      </c>
      <c r="O92" s="216">
        <v>0</v>
      </c>
      <c r="P92" s="216">
        <v>0</v>
      </c>
      <c r="Q92" s="216">
        <v>0</v>
      </c>
      <c r="R92" s="216">
        <v>0</v>
      </c>
      <c r="S92" s="207">
        <f t="shared" si="6"/>
        <v>2004</v>
      </c>
      <c r="T92" s="208" t="b">
        <f t="shared" si="7"/>
        <v>1</v>
      </c>
    </row>
    <row r="93" spans="1:20">
      <c r="A93" s="203">
        <v>51</v>
      </c>
      <c r="B93" s="17" t="s">
        <v>64</v>
      </c>
      <c r="C93" s="209" t="s">
        <v>1565</v>
      </c>
      <c r="D93" s="18">
        <v>510510</v>
      </c>
      <c r="E93" s="205" t="str">
        <f>VLOOKUP(D93,Clasificador!$B$5:$G$1314,6,0)</f>
        <v>Servicios Personales por Contrato</v>
      </c>
      <c r="F93" s="206">
        <v>10812</v>
      </c>
      <c r="G93" s="216">
        <v>901</v>
      </c>
      <c r="H93" s="216">
        <v>901</v>
      </c>
      <c r="I93" s="216">
        <v>901</v>
      </c>
      <c r="J93" s="216">
        <v>901</v>
      </c>
      <c r="K93" s="216">
        <v>901</v>
      </c>
      <c r="L93" s="216">
        <v>901</v>
      </c>
      <c r="M93" s="216">
        <v>901</v>
      </c>
      <c r="N93" s="216">
        <v>901</v>
      </c>
      <c r="O93" s="216">
        <v>901</v>
      </c>
      <c r="P93" s="216">
        <v>901</v>
      </c>
      <c r="Q93" s="216">
        <v>901</v>
      </c>
      <c r="R93" s="216">
        <v>901</v>
      </c>
      <c r="S93" s="207">
        <f t="shared" si="6"/>
        <v>10812</v>
      </c>
      <c r="T93" s="208" t="b">
        <f t="shared" si="7"/>
        <v>1</v>
      </c>
    </row>
    <row r="94" spans="1:20">
      <c r="A94" s="203">
        <v>51</v>
      </c>
      <c r="B94" s="17" t="s">
        <v>64</v>
      </c>
      <c r="C94" s="209" t="s">
        <v>1565</v>
      </c>
      <c r="D94" s="18">
        <v>510105</v>
      </c>
      <c r="E94" s="205" t="str">
        <f>VLOOKUP(D94,Clasificador!$B$5:$G$1314,6,0)</f>
        <v>Remuneraciones Unificadas</v>
      </c>
      <c r="F94" s="206">
        <v>73740</v>
      </c>
      <c r="G94" s="216">
        <v>6145</v>
      </c>
      <c r="H94" s="216">
        <v>6145</v>
      </c>
      <c r="I94" s="216">
        <v>6145</v>
      </c>
      <c r="J94" s="216">
        <v>6145</v>
      </c>
      <c r="K94" s="216">
        <v>6145</v>
      </c>
      <c r="L94" s="216">
        <v>6145</v>
      </c>
      <c r="M94" s="216">
        <v>6145</v>
      </c>
      <c r="N94" s="216">
        <v>6145</v>
      </c>
      <c r="O94" s="216">
        <v>6145</v>
      </c>
      <c r="P94" s="216">
        <v>6145</v>
      </c>
      <c r="Q94" s="216">
        <v>6145</v>
      </c>
      <c r="R94" s="216">
        <v>6145</v>
      </c>
      <c r="S94" s="207">
        <f t="shared" si="6"/>
        <v>73740</v>
      </c>
      <c r="T94" s="208" t="b">
        <f t="shared" si="7"/>
        <v>1</v>
      </c>
    </row>
    <row r="95" spans="1:20">
      <c r="A95" s="203">
        <v>51</v>
      </c>
      <c r="B95" s="17" t="s">
        <v>64</v>
      </c>
      <c r="C95" s="209" t="s">
        <v>1565</v>
      </c>
      <c r="D95" s="18">
        <v>510203</v>
      </c>
      <c r="E95" s="205" t="str">
        <f>VLOOKUP(D95,Clasificador!$B$5:$G$1314,6,0)</f>
        <v>Decimotercer Sueldo</v>
      </c>
      <c r="F95" s="206">
        <v>7046.0000000000009</v>
      </c>
      <c r="G95" s="216">
        <v>587.16666666666663</v>
      </c>
      <c r="H95" s="216">
        <v>587.16666666666663</v>
      </c>
      <c r="I95" s="216">
        <v>587.16666666666663</v>
      </c>
      <c r="J95" s="216">
        <v>587.16666666666663</v>
      </c>
      <c r="K95" s="216">
        <v>587.16666666666663</v>
      </c>
      <c r="L95" s="216">
        <v>587.16666666666663</v>
      </c>
      <c r="M95" s="216">
        <v>587.16666666666663</v>
      </c>
      <c r="N95" s="216">
        <v>587.16666666666663</v>
      </c>
      <c r="O95" s="216">
        <v>587.16666666666663</v>
      </c>
      <c r="P95" s="216">
        <v>587.16666666666663</v>
      </c>
      <c r="Q95" s="216">
        <v>587.16666666666663</v>
      </c>
      <c r="R95" s="216">
        <v>587.16666666666663</v>
      </c>
      <c r="S95" s="207">
        <f t="shared" si="6"/>
        <v>7046.0000000000009</v>
      </c>
      <c r="T95" s="208" t="b">
        <f t="shared" si="7"/>
        <v>1</v>
      </c>
    </row>
    <row r="96" spans="1:20">
      <c r="A96" s="203">
        <v>51</v>
      </c>
      <c r="B96" s="17" t="s">
        <v>64</v>
      </c>
      <c r="C96" s="209" t="s">
        <v>1565</v>
      </c>
      <c r="D96" s="18">
        <v>510204</v>
      </c>
      <c r="E96" s="205" t="str">
        <f>VLOOKUP(D96,Clasificador!$B$5:$G$1314,6,0)</f>
        <v>Decimocuarto Sueldo</v>
      </c>
      <c r="F96" s="206">
        <v>1929.9999999999993</v>
      </c>
      <c r="G96" s="216">
        <v>160.83333333333331</v>
      </c>
      <c r="H96" s="216">
        <v>160.83333333333331</v>
      </c>
      <c r="I96" s="216">
        <v>160.83333333333331</v>
      </c>
      <c r="J96" s="216">
        <v>160.83333333333331</v>
      </c>
      <c r="K96" s="216">
        <v>160.83333333333331</v>
      </c>
      <c r="L96" s="216">
        <v>160.83333333333331</v>
      </c>
      <c r="M96" s="216">
        <v>160.83333333333331</v>
      </c>
      <c r="N96" s="216">
        <v>160.83333333333331</v>
      </c>
      <c r="O96" s="216">
        <v>160.83333333333331</v>
      </c>
      <c r="P96" s="216">
        <v>160.83333333333331</v>
      </c>
      <c r="Q96" s="216">
        <v>160.83333333333331</v>
      </c>
      <c r="R96" s="216">
        <v>160.83333333333331</v>
      </c>
      <c r="S96" s="207">
        <f t="shared" si="6"/>
        <v>1929.9999999999993</v>
      </c>
      <c r="T96" s="208" t="b">
        <f t="shared" si="7"/>
        <v>1</v>
      </c>
    </row>
    <row r="97" spans="1:20">
      <c r="A97" s="203">
        <v>51</v>
      </c>
      <c r="B97" s="17" t="s">
        <v>64</v>
      </c>
      <c r="C97" s="209" t="s">
        <v>1565</v>
      </c>
      <c r="D97" s="18">
        <v>510602</v>
      </c>
      <c r="E97" s="205" t="str">
        <f>VLOOKUP(D97,Clasificador!$B$5:$G$1314,6,0)</f>
        <v>Fondo de Reserva</v>
      </c>
      <c r="F97" s="206">
        <v>7046.0000000000009</v>
      </c>
      <c r="G97" s="216">
        <v>587.16666666666663</v>
      </c>
      <c r="H97" s="216">
        <v>587.16666666666663</v>
      </c>
      <c r="I97" s="216">
        <v>587.16666666666663</v>
      </c>
      <c r="J97" s="216">
        <v>587.16666666666663</v>
      </c>
      <c r="K97" s="216">
        <v>587.16666666666663</v>
      </c>
      <c r="L97" s="216">
        <v>587.16666666666663</v>
      </c>
      <c r="M97" s="216">
        <v>587.16666666666663</v>
      </c>
      <c r="N97" s="216">
        <v>587.16666666666663</v>
      </c>
      <c r="O97" s="216">
        <v>587.16666666666663</v>
      </c>
      <c r="P97" s="216">
        <v>587.16666666666663</v>
      </c>
      <c r="Q97" s="216">
        <v>587.16666666666663</v>
      </c>
      <c r="R97" s="216">
        <v>587.16666666666663</v>
      </c>
      <c r="S97" s="207">
        <f t="shared" si="6"/>
        <v>7046.0000000000009</v>
      </c>
      <c r="T97" s="208" t="b">
        <f t="shared" si="7"/>
        <v>1</v>
      </c>
    </row>
    <row r="98" spans="1:20">
      <c r="A98" s="203">
        <v>51</v>
      </c>
      <c r="B98" s="17" t="s">
        <v>64</v>
      </c>
      <c r="C98" s="209" t="s">
        <v>1565</v>
      </c>
      <c r="D98" s="18">
        <v>510601</v>
      </c>
      <c r="E98" s="205" t="str">
        <f>VLOOKUP(D98,Clasificador!$B$5:$G$1314,6,0)</f>
        <v>Aporte Patronal</v>
      </c>
      <c r="F98" s="206">
        <v>8159.2680000000028</v>
      </c>
      <c r="G98" s="216">
        <v>679.93900000000008</v>
      </c>
      <c r="H98" s="216">
        <v>679.93900000000008</v>
      </c>
      <c r="I98" s="216">
        <v>679.93900000000008</v>
      </c>
      <c r="J98" s="216">
        <v>679.93900000000008</v>
      </c>
      <c r="K98" s="216">
        <v>679.93900000000008</v>
      </c>
      <c r="L98" s="216">
        <v>679.93900000000008</v>
      </c>
      <c r="M98" s="216">
        <v>679.93900000000008</v>
      </c>
      <c r="N98" s="216">
        <v>679.93900000000008</v>
      </c>
      <c r="O98" s="216">
        <v>679.93900000000008</v>
      </c>
      <c r="P98" s="216">
        <v>679.93900000000008</v>
      </c>
      <c r="Q98" s="216">
        <v>679.93900000000008</v>
      </c>
      <c r="R98" s="216">
        <v>679.93900000000008</v>
      </c>
      <c r="S98" s="207">
        <f t="shared" si="6"/>
        <v>8159.2680000000028</v>
      </c>
      <c r="T98" s="208" t="b">
        <f t="shared" si="7"/>
        <v>1</v>
      </c>
    </row>
    <row r="99" spans="1:20">
      <c r="A99" s="203">
        <v>51</v>
      </c>
      <c r="B99" s="17" t="s">
        <v>64</v>
      </c>
      <c r="C99" s="209" t="s">
        <v>1567</v>
      </c>
      <c r="D99" s="18">
        <v>510510</v>
      </c>
      <c r="E99" s="205" t="str">
        <f>VLOOKUP(D99,Clasificador!$B$5:$G$1314,6,0)</f>
        <v>Servicios Personales por Contrato</v>
      </c>
      <c r="F99" s="206">
        <v>38328</v>
      </c>
      <c r="G99" s="216">
        <v>3194</v>
      </c>
      <c r="H99" s="216">
        <v>3194</v>
      </c>
      <c r="I99" s="216">
        <v>3194</v>
      </c>
      <c r="J99" s="216">
        <v>3194</v>
      </c>
      <c r="K99" s="216">
        <v>3194</v>
      </c>
      <c r="L99" s="216">
        <v>3194</v>
      </c>
      <c r="M99" s="216">
        <v>3194</v>
      </c>
      <c r="N99" s="216">
        <v>3194</v>
      </c>
      <c r="O99" s="216">
        <v>3194</v>
      </c>
      <c r="P99" s="216">
        <v>3194</v>
      </c>
      <c r="Q99" s="216">
        <v>3194</v>
      </c>
      <c r="R99" s="216">
        <v>3194</v>
      </c>
      <c r="S99" s="207">
        <f t="shared" si="6"/>
        <v>38328</v>
      </c>
      <c r="T99" s="208" t="b">
        <f t="shared" si="7"/>
        <v>1</v>
      </c>
    </row>
    <row r="100" spans="1:20">
      <c r="A100" s="203">
        <v>51</v>
      </c>
      <c r="B100" s="17" t="s">
        <v>64</v>
      </c>
      <c r="C100" s="209" t="s">
        <v>1567</v>
      </c>
      <c r="D100" s="18">
        <v>510105</v>
      </c>
      <c r="E100" s="205" t="str">
        <f>VLOOKUP(D100,Clasificador!$B$5:$G$1314,6,0)</f>
        <v>Remuneraciones Unificadas</v>
      </c>
      <c r="F100" s="206">
        <v>29916</v>
      </c>
      <c r="G100" s="216">
        <v>2493</v>
      </c>
      <c r="H100" s="216">
        <v>2493</v>
      </c>
      <c r="I100" s="216">
        <v>2493</v>
      </c>
      <c r="J100" s="216">
        <v>2493</v>
      </c>
      <c r="K100" s="216">
        <v>2493</v>
      </c>
      <c r="L100" s="216">
        <v>2493</v>
      </c>
      <c r="M100" s="216">
        <v>2493</v>
      </c>
      <c r="N100" s="216">
        <v>2493</v>
      </c>
      <c r="O100" s="216">
        <v>2493</v>
      </c>
      <c r="P100" s="216">
        <v>2493</v>
      </c>
      <c r="Q100" s="216">
        <v>2493</v>
      </c>
      <c r="R100" s="216">
        <v>2493</v>
      </c>
      <c r="S100" s="207">
        <f t="shared" si="6"/>
        <v>29916</v>
      </c>
      <c r="T100" s="208" t="b">
        <f t="shared" si="7"/>
        <v>1</v>
      </c>
    </row>
    <row r="101" spans="1:20">
      <c r="A101" s="203">
        <v>51</v>
      </c>
      <c r="B101" s="17" t="s">
        <v>64</v>
      </c>
      <c r="C101" s="209" t="s">
        <v>1567</v>
      </c>
      <c r="D101" s="18">
        <v>510203</v>
      </c>
      <c r="E101" s="205" t="str">
        <f>VLOOKUP(D101,Clasificador!$B$5:$G$1314,6,0)</f>
        <v>Decimotercer Sueldo</v>
      </c>
      <c r="F101" s="206">
        <v>5687.0000000000009</v>
      </c>
      <c r="G101" s="216">
        <v>473.91666666666669</v>
      </c>
      <c r="H101" s="216">
        <v>473.91666666666669</v>
      </c>
      <c r="I101" s="216">
        <v>473.91666666666669</v>
      </c>
      <c r="J101" s="216">
        <v>473.91666666666669</v>
      </c>
      <c r="K101" s="216">
        <v>473.91666666666669</v>
      </c>
      <c r="L101" s="216">
        <v>473.91666666666669</v>
      </c>
      <c r="M101" s="216">
        <v>473.91666666666669</v>
      </c>
      <c r="N101" s="216">
        <v>473.91666666666669</v>
      </c>
      <c r="O101" s="216">
        <v>473.91666666666669</v>
      </c>
      <c r="P101" s="216">
        <v>473.91666666666669</v>
      </c>
      <c r="Q101" s="216">
        <v>473.91666666666669</v>
      </c>
      <c r="R101" s="216">
        <v>473.91666666666669</v>
      </c>
      <c r="S101" s="207">
        <f t="shared" si="6"/>
        <v>5687.0000000000009</v>
      </c>
      <c r="T101" s="208" t="b">
        <f t="shared" si="7"/>
        <v>1</v>
      </c>
    </row>
    <row r="102" spans="1:20">
      <c r="A102" s="203">
        <v>51</v>
      </c>
      <c r="B102" s="17" t="s">
        <v>64</v>
      </c>
      <c r="C102" s="209" t="s">
        <v>1567</v>
      </c>
      <c r="D102" s="18">
        <v>510204</v>
      </c>
      <c r="E102" s="205" t="str">
        <f>VLOOKUP(D102,Clasificador!$B$5:$G$1314,6,0)</f>
        <v>Decimocuarto Sueldo</v>
      </c>
      <c r="F102" s="206">
        <v>2701.9999999999986</v>
      </c>
      <c r="G102" s="216">
        <v>225.16666666666663</v>
      </c>
      <c r="H102" s="216">
        <v>225.16666666666663</v>
      </c>
      <c r="I102" s="216">
        <v>225.16666666666663</v>
      </c>
      <c r="J102" s="216">
        <v>225.16666666666663</v>
      </c>
      <c r="K102" s="216">
        <v>225.16666666666663</v>
      </c>
      <c r="L102" s="216">
        <v>225.16666666666663</v>
      </c>
      <c r="M102" s="216">
        <v>225.16666666666663</v>
      </c>
      <c r="N102" s="216">
        <v>225.16666666666663</v>
      </c>
      <c r="O102" s="216">
        <v>225.16666666666663</v>
      </c>
      <c r="P102" s="216">
        <v>225.16666666666663</v>
      </c>
      <c r="Q102" s="216">
        <v>225.16666666666663</v>
      </c>
      <c r="R102" s="216">
        <v>225.16666666666663</v>
      </c>
      <c r="S102" s="207">
        <f t="shared" si="6"/>
        <v>2701.9999999999986</v>
      </c>
      <c r="T102" s="208" t="b">
        <f t="shared" si="7"/>
        <v>1</v>
      </c>
    </row>
    <row r="103" spans="1:20">
      <c r="A103" s="203">
        <v>51</v>
      </c>
      <c r="B103" s="17" t="s">
        <v>64</v>
      </c>
      <c r="C103" s="209" t="s">
        <v>1567</v>
      </c>
      <c r="D103" s="18">
        <v>510602</v>
      </c>
      <c r="E103" s="205" t="str">
        <f>VLOOKUP(D103,Clasificador!$B$5:$G$1314,6,0)</f>
        <v>Fondo de Reserva</v>
      </c>
      <c r="F103" s="206">
        <v>5687.0000000000009</v>
      </c>
      <c r="G103" s="216">
        <v>473.91666666666669</v>
      </c>
      <c r="H103" s="216">
        <v>473.91666666666669</v>
      </c>
      <c r="I103" s="216">
        <v>473.91666666666669</v>
      </c>
      <c r="J103" s="216">
        <v>473.91666666666669</v>
      </c>
      <c r="K103" s="216">
        <v>473.91666666666669</v>
      </c>
      <c r="L103" s="216">
        <v>473.91666666666669</v>
      </c>
      <c r="M103" s="216">
        <v>473.91666666666669</v>
      </c>
      <c r="N103" s="216">
        <v>473.91666666666669</v>
      </c>
      <c r="O103" s="216">
        <v>473.91666666666669</v>
      </c>
      <c r="P103" s="216">
        <v>473.91666666666669</v>
      </c>
      <c r="Q103" s="216">
        <v>473.91666666666669</v>
      </c>
      <c r="R103" s="216">
        <v>473.91666666666669</v>
      </c>
      <c r="S103" s="207">
        <f t="shared" si="6"/>
        <v>5687.0000000000009</v>
      </c>
      <c r="T103" s="208" t="b">
        <f t="shared" si="7"/>
        <v>1</v>
      </c>
    </row>
    <row r="104" spans="1:20">
      <c r="A104" s="203">
        <v>51</v>
      </c>
      <c r="B104" s="17" t="s">
        <v>64</v>
      </c>
      <c r="C104" s="209" t="s">
        <v>1567</v>
      </c>
      <c r="D104" s="18">
        <v>510601</v>
      </c>
      <c r="E104" s="205" t="str">
        <f>VLOOKUP(D104,Clasificador!$B$5:$G$1314,6,0)</f>
        <v>Aporte Patronal</v>
      </c>
      <c r="F104" s="206">
        <v>6585.5460000000012</v>
      </c>
      <c r="G104" s="216">
        <v>548.79549999999995</v>
      </c>
      <c r="H104" s="216">
        <v>548.79549999999995</v>
      </c>
      <c r="I104" s="216">
        <v>548.79549999999995</v>
      </c>
      <c r="J104" s="216">
        <v>548.79549999999995</v>
      </c>
      <c r="K104" s="216">
        <v>548.79549999999995</v>
      </c>
      <c r="L104" s="216">
        <v>548.79549999999995</v>
      </c>
      <c r="M104" s="216">
        <v>548.79549999999995</v>
      </c>
      <c r="N104" s="216">
        <v>548.79549999999995</v>
      </c>
      <c r="O104" s="216">
        <v>548.79549999999995</v>
      </c>
      <c r="P104" s="216">
        <v>548.79549999999995</v>
      </c>
      <c r="Q104" s="216">
        <v>548.79549999999995</v>
      </c>
      <c r="R104" s="216">
        <v>548.79549999999995</v>
      </c>
      <c r="S104" s="207">
        <f t="shared" si="6"/>
        <v>6585.5460000000012</v>
      </c>
      <c r="T104" s="208" t="b">
        <f t="shared" si="7"/>
        <v>1</v>
      </c>
    </row>
    <row r="105" spans="1:20">
      <c r="A105" s="203">
        <v>51</v>
      </c>
      <c r="B105" s="17" t="s">
        <v>64</v>
      </c>
      <c r="C105" s="209" t="s">
        <v>1566</v>
      </c>
      <c r="D105" s="18">
        <v>510510</v>
      </c>
      <c r="E105" s="205" t="str">
        <f>VLOOKUP(D105,Clasificador!$B$5:$G$1314,6,0)</f>
        <v>Servicios Personales por Contrato</v>
      </c>
      <c r="F105" s="206">
        <v>34848</v>
      </c>
      <c r="G105" s="216">
        <v>2904</v>
      </c>
      <c r="H105" s="216">
        <v>2904</v>
      </c>
      <c r="I105" s="216">
        <v>2904</v>
      </c>
      <c r="J105" s="216">
        <v>2904</v>
      </c>
      <c r="K105" s="216">
        <v>2904</v>
      </c>
      <c r="L105" s="216">
        <v>2904</v>
      </c>
      <c r="M105" s="216">
        <v>2904</v>
      </c>
      <c r="N105" s="216">
        <v>2904</v>
      </c>
      <c r="O105" s="216">
        <v>2904</v>
      </c>
      <c r="P105" s="216">
        <v>2904</v>
      </c>
      <c r="Q105" s="216">
        <v>2904</v>
      </c>
      <c r="R105" s="216">
        <v>2904</v>
      </c>
      <c r="S105" s="207">
        <f t="shared" si="6"/>
        <v>34848</v>
      </c>
      <c r="T105" s="208" t="b">
        <f t="shared" si="7"/>
        <v>1</v>
      </c>
    </row>
    <row r="106" spans="1:20">
      <c r="A106" s="203">
        <v>51</v>
      </c>
      <c r="B106" s="17" t="s">
        <v>64</v>
      </c>
      <c r="C106" s="209" t="s">
        <v>1566</v>
      </c>
      <c r="D106" s="18">
        <v>510105</v>
      </c>
      <c r="E106" s="205" t="str">
        <f>VLOOKUP(D106,Clasificador!$B$5:$G$1314,6,0)</f>
        <v>Remuneraciones Unificadas</v>
      </c>
      <c r="F106" s="206">
        <v>60000</v>
      </c>
      <c r="G106" s="216">
        <v>5000</v>
      </c>
      <c r="H106" s="216">
        <v>5000</v>
      </c>
      <c r="I106" s="216">
        <v>5000</v>
      </c>
      <c r="J106" s="216">
        <v>5000</v>
      </c>
      <c r="K106" s="216">
        <v>5000</v>
      </c>
      <c r="L106" s="216">
        <v>5000</v>
      </c>
      <c r="M106" s="216">
        <v>5000</v>
      </c>
      <c r="N106" s="216">
        <v>5000</v>
      </c>
      <c r="O106" s="216">
        <v>5000</v>
      </c>
      <c r="P106" s="216">
        <v>5000</v>
      </c>
      <c r="Q106" s="216">
        <v>5000</v>
      </c>
      <c r="R106" s="216">
        <v>5000</v>
      </c>
      <c r="S106" s="207">
        <f t="shared" si="6"/>
        <v>60000</v>
      </c>
      <c r="T106" s="208" t="b">
        <f t="shared" si="7"/>
        <v>1</v>
      </c>
    </row>
    <row r="107" spans="1:20">
      <c r="A107" s="203">
        <v>51</v>
      </c>
      <c r="B107" s="17" t="s">
        <v>64</v>
      </c>
      <c r="C107" s="209" t="s">
        <v>1566</v>
      </c>
      <c r="D107" s="18">
        <v>510203</v>
      </c>
      <c r="E107" s="205" t="str">
        <f>VLOOKUP(D107,Clasificador!$B$5:$G$1314,6,0)</f>
        <v>Decimotercer Sueldo</v>
      </c>
      <c r="F107" s="206">
        <v>7904.0000000000027</v>
      </c>
      <c r="G107" s="216">
        <v>658.66666666666674</v>
      </c>
      <c r="H107" s="216">
        <v>658.66666666666674</v>
      </c>
      <c r="I107" s="216">
        <v>658.66666666666674</v>
      </c>
      <c r="J107" s="216">
        <v>658.66666666666674</v>
      </c>
      <c r="K107" s="216">
        <v>658.66666666666674</v>
      </c>
      <c r="L107" s="216">
        <v>658.66666666666674</v>
      </c>
      <c r="M107" s="216">
        <v>658.66666666666674</v>
      </c>
      <c r="N107" s="216">
        <v>658.66666666666674</v>
      </c>
      <c r="O107" s="216">
        <v>658.66666666666674</v>
      </c>
      <c r="P107" s="216">
        <v>658.66666666666674</v>
      </c>
      <c r="Q107" s="216">
        <v>658.66666666666674</v>
      </c>
      <c r="R107" s="216">
        <v>658.66666666666674</v>
      </c>
      <c r="S107" s="207">
        <f t="shared" si="6"/>
        <v>7904.0000000000027</v>
      </c>
      <c r="T107" s="208" t="b">
        <f t="shared" si="7"/>
        <v>1</v>
      </c>
    </row>
    <row r="108" spans="1:20">
      <c r="A108" s="203">
        <v>51</v>
      </c>
      <c r="B108" s="17" t="s">
        <v>64</v>
      </c>
      <c r="C108" s="209" t="s">
        <v>1566</v>
      </c>
      <c r="D108" s="18">
        <v>510204</v>
      </c>
      <c r="E108" s="205" t="str">
        <f>VLOOKUP(D108,Clasificador!$B$5:$G$1314,6,0)</f>
        <v>Decimocuarto Sueldo</v>
      </c>
      <c r="F108" s="206">
        <v>1544.0000000000002</v>
      </c>
      <c r="G108" s="216">
        <v>128.66666666666666</v>
      </c>
      <c r="H108" s="216">
        <v>128.66666666666666</v>
      </c>
      <c r="I108" s="216">
        <v>128.66666666666666</v>
      </c>
      <c r="J108" s="216">
        <v>128.66666666666666</v>
      </c>
      <c r="K108" s="216">
        <v>128.66666666666666</v>
      </c>
      <c r="L108" s="216">
        <v>128.66666666666666</v>
      </c>
      <c r="M108" s="216">
        <v>128.66666666666666</v>
      </c>
      <c r="N108" s="216">
        <v>128.66666666666666</v>
      </c>
      <c r="O108" s="216">
        <v>128.66666666666666</v>
      </c>
      <c r="P108" s="216">
        <v>128.66666666666666</v>
      </c>
      <c r="Q108" s="216">
        <v>128.66666666666666</v>
      </c>
      <c r="R108" s="216">
        <v>128.66666666666666</v>
      </c>
      <c r="S108" s="207">
        <f t="shared" si="6"/>
        <v>1544.0000000000002</v>
      </c>
      <c r="T108" s="208" t="b">
        <f t="shared" si="7"/>
        <v>1</v>
      </c>
    </row>
    <row r="109" spans="1:20">
      <c r="A109" s="203">
        <v>51</v>
      </c>
      <c r="B109" s="17" t="s">
        <v>64</v>
      </c>
      <c r="C109" s="209" t="s">
        <v>1566</v>
      </c>
      <c r="D109" s="18">
        <v>510602</v>
      </c>
      <c r="E109" s="205" t="str">
        <f>VLOOKUP(D109,Clasificador!$B$5:$G$1314,6,0)</f>
        <v>Fondo de Reserva</v>
      </c>
      <c r="F109" s="206">
        <v>7904.0000000000027</v>
      </c>
      <c r="G109" s="216">
        <v>658.66666666666674</v>
      </c>
      <c r="H109" s="216">
        <v>658.66666666666674</v>
      </c>
      <c r="I109" s="216">
        <v>658.66666666666674</v>
      </c>
      <c r="J109" s="216">
        <v>658.66666666666674</v>
      </c>
      <c r="K109" s="216">
        <v>658.66666666666674</v>
      </c>
      <c r="L109" s="216">
        <v>658.66666666666674</v>
      </c>
      <c r="M109" s="216">
        <v>658.66666666666674</v>
      </c>
      <c r="N109" s="216">
        <v>658.66666666666674</v>
      </c>
      <c r="O109" s="216">
        <v>658.66666666666674</v>
      </c>
      <c r="P109" s="216">
        <v>658.66666666666674</v>
      </c>
      <c r="Q109" s="216">
        <v>658.66666666666674</v>
      </c>
      <c r="R109" s="216">
        <v>658.66666666666674</v>
      </c>
      <c r="S109" s="207">
        <f t="shared" si="6"/>
        <v>7904.0000000000027</v>
      </c>
      <c r="T109" s="208" t="b">
        <f t="shared" si="7"/>
        <v>1</v>
      </c>
    </row>
    <row r="110" spans="1:20">
      <c r="A110" s="203">
        <v>51</v>
      </c>
      <c r="B110" s="17" t="s">
        <v>64</v>
      </c>
      <c r="C110" s="209" t="s">
        <v>1566</v>
      </c>
      <c r="D110" s="18">
        <v>510601</v>
      </c>
      <c r="E110" s="205" t="str">
        <f>VLOOKUP(D110,Clasificador!$B$5:$G$1314,6,0)</f>
        <v>Aporte Patronal</v>
      </c>
      <c r="F110" s="206">
        <v>9152.8320000000003</v>
      </c>
      <c r="G110" s="216">
        <v>762.7360000000001</v>
      </c>
      <c r="H110" s="216">
        <v>762.7360000000001</v>
      </c>
      <c r="I110" s="216">
        <v>762.7360000000001</v>
      </c>
      <c r="J110" s="216">
        <v>762.7360000000001</v>
      </c>
      <c r="K110" s="216">
        <v>762.7360000000001</v>
      </c>
      <c r="L110" s="216">
        <v>762.7360000000001</v>
      </c>
      <c r="M110" s="216">
        <v>762.7360000000001</v>
      </c>
      <c r="N110" s="216">
        <v>762.7360000000001</v>
      </c>
      <c r="O110" s="216">
        <v>762.7360000000001</v>
      </c>
      <c r="P110" s="216">
        <v>762.7360000000001</v>
      </c>
      <c r="Q110" s="216">
        <v>762.7360000000001</v>
      </c>
      <c r="R110" s="216">
        <v>762.7360000000001</v>
      </c>
      <c r="S110" s="207">
        <f t="shared" si="6"/>
        <v>9152.8320000000003</v>
      </c>
      <c r="T110" s="208" t="b">
        <f t="shared" si="7"/>
        <v>1</v>
      </c>
    </row>
    <row r="111" spans="1:20">
      <c r="A111" s="203">
        <v>51</v>
      </c>
      <c r="B111" s="17" t="s">
        <v>64</v>
      </c>
      <c r="C111" s="209" t="s">
        <v>1568</v>
      </c>
      <c r="D111" s="18">
        <v>510510</v>
      </c>
      <c r="E111" s="205" t="str">
        <f>VLOOKUP(D111,Clasificador!$B$5:$G$1314,6,0)</f>
        <v>Servicios Personales por Contrato</v>
      </c>
      <c r="F111" s="206">
        <v>25356</v>
      </c>
      <c r="G111" s="216">
        <v>2113</v>
      </c>
      <c r="H111" s="216">
        <v>2113</v>
      </c>
      <c r="I111" s="216">
        <v>2113</v>
      </c>
      <c r="J111" s="216">
        <v>2113</v>
      </c>
      <c r="K111" s="216">
        <v>2113</v>
      </c>
      <c r="L111" s="216">
        <v>2113</v>
      </c>
      <c r="M111" s="216">
        <v>2113</v>
      </c>
      <c r="N111" s="216">
        <v>2113</v>
      </c>
      <c r="O111" s="216">
        <v>2113</v>
      </c>
      <c r="P111" s="216">
        <v>2113</v>
      </c>
      <c r="Q111" s="216">
        <v>2113</v>
      </c>
      <c r="R111" s="216">
        <v>2113</v>
      </c>
      <c r="S111" s="207">
        <f t="shared" si="6"/>
        <v>25356</v>
      </c>
      <c r="T111" s="208" t="b">
        <f t="shared" si="7"/>
        <v>1</v>
      </c>
    </row>
    <row r="112" spans="1:20">
      <c r="A112" s="203">
        <v>51</v>
      </c>
      <c r="B112" s="17" t="s">
        <v>64</v>
      </c>
      <c r="C112" s="209" t="s">
        <v>1568</v>
      </c>
      <c r="D112" s="18">
        <v>510105</v>
      </c>
      <c r="E112" s="205" t="str">
        <f>VLOOKUP(D112,Clasificador!$B$5:$G$1314,6,0)</f>
        <v>Remuneraciones Unificadas</v>
      </c>
      <c r="F112" s="206">
        <v>97008</v>
      </c>
      <c r="G112" s="216">
        <v>8084</v>
      </c>
      <c r="H112" s="216">
        <v>8084</v>
      </c>
      <c r="I112" s="216">
        <v>8084</v>
      </c>
      <c r="J112" s="216">
        <v>8084</v>
      </c>
      <c r="K112" s="216">
        <v>8084</v>
      </c>
      <c r="L112" s="216">
        <v>8084</v>
      </c>
      <c r="M112" s="216">
        <v>8084</v>
      </c>
      <c r="N112" s="216">
        <v>8084</v>
      </c>
      <c r="O112" s="216">
        <v>8084</v>
      </c>
      <c r="P112" s="216">
        <v>8084</v>
      </c>
      <c r="Q112" s="216">
        <v>8084</v>
      </c>
      <c r="R112" s="216">
        <v>8084</v>
      </c>
      <c r="S112" s="207">
        <f t="shared" si="6"/>
        <v>97008</v>
      </c>
      <c r="T112" s="208" t="b">
        <f t="shared" si="7"/>
        <v>1</v>
      </c>
    </row>
    <row r="113" spans="1:20">
      <c r="A113" s="203">
        <v>51</v>
      </c>
      <c r="B113" s="17" t="s">
        <v>64</v>
      </c>
      <c r="C113" s="209" t="s">
        <v>1568</v>
      </c>
      <c r="D113" s="18">
        <v>510203</v>
      </c>
      <c r="E113" s="205" t="str">
        <f>VLOOKUP(D113,Clasificador!$B$5:$G$1314,6,0)</f>
        <v>Decimotercer Sueldo</v>
      </c>
      <c r="F113" s="206">
        <v>10197</v>
      </c>
      <c r="G113" s="216">
        <v>849.75</v>
      </c>
      <c r="H113" s="216">
        <v>849.75</v>
      </c>
      <c r="I113" s="216">
        <v>849.75</v>
      </c>
      <c r="J113" s="216">
        <v>849.75</v>
      </c>
      <c r="K113" s="216">
        <v>849.75</v>
      </c>
      <c r="L113" s="216">
        <v>849.75</v>
      </c>
      <c r="M113" s="216">
        <v>849.75</v>
      </c>
      <c r="N113" s="216">
        <v>849.75</v>
      </c>
      <c r="O113" s="216">
        <v>849.75</v>
      </c>
      <c r="P113" s="216">
        <v>849.75</v>
      </c>
      <c r="Q113" s="216">
        <v>849.75</v>
      </c>
      <c r="R113" s="216">
        <v>849.75</v>
      </c>
      <c r="S113" s="207">
        <f t="shared" si="6"/>
        <v>10197</v>
      </c>
      <c r="T113" s="208" t="b">
        <f t="shared" si="7"/>
        <v>1</v>
      </c>
    </row>
    <row r="114" spans="1:20">
      <c r="A114" s="203">
        <v>51</v>
      </c>
      <c r="B114" s="17" t="s">
        <v>64</v>
      </c>
      <c r="C114" s="209" t="s">
        <v>1568</v>
      </c>
      <c r="D114" s="18">
        <v>510204</v>
      </c>
      <c r="E114" s="205" t="str">
        <f>VLOOKUP(D114,Clasificador!$B$5:$G$1314,6,0)</f>
        <v>Decimocuarto Sueldo</v>
      </c>
      <c r="F114" s="206">
        <v>3088.0000000000005</v>
      </c>
      <c r="G114" s="216">
        <v>257.33333333333331</v>
      </c>
      <c r="H114" s="216">
        <v>257.33333333333331</v>
      </c>
      <c r="I114" s="216">
        <v>257.33333333333331</v>
      </c>
      <c r="J114" s="216">
        <v>257.33333333333331</v>
      </c>
      <c r="K114" s="216">
        <v>257.33333333333331</v>
      </c>
      <c r="L114" s="216">
        <v>257.33333333333331</v>
      </c>
      <c r="M114" s="216">
        <v>257.33333333333331</v>
      </c>
      <c r="N114" s="216">
        <v>257.33333333333331</v>
      </c>
      <c r="O114" s="216">
        <v>257.33333333333331</v>
      </c>
      <c r="P114" s="216">
        <v>257.33333333333331</v>
      </c>
      <c r="Q114" s="216">
        <v>257.33333333333331</v>
      </c>
      <c r="R114" s="216">
        <v>257.33333333333331</v>
      </c>
      <c r="S114" s="207">
        <f t="shared" si="6"/>
        <v>3088.0000000000005</v>
      </c>
      <c r="T114" s="208" t="b">
        <f t="shared" si="7"/>
        <v>1</v>
      </c>
    </row>
    <row r="115" spans="1:20">
      <c r="A115" s="203">
        <v>51</v>
      </c>
      <c r="B115" s="17" t="s">
        <v>64</v>
      </c>
      <c r="C115" s="209" t="s">
        <v>1568</v>
      </c>
      <c r="D115" s="18">
        <v>510602</v>
      </c>
      <c r="E115" s="205" t="str">
        <f>VLOOKUP(D115,Clasificador!$B$5:$G$1314,6,0)</f>
        <v>Fondo de Reserva</v>
      </c>
      <c r="F115" s="206">
        <v>10197</v>
      </c>
      <c r="G115" s="216">
        <v>849.75</v>
      </c>
      <c r="H115" s="216">
        <v>849.75</v>
      </c>
      <c r="I115" s="216">
        <v>849.75</v>
      </c>
      <c r="J115" s="216">
        <v>849.75</v>
      </c>
      <c r="K115" s="216">
        <v>849.75</v>
      </c>
      <c r="L115" s="216">
        <v>849.75</v>
      </c>
      <c r="M115" s="216">
        <v>849.75</v>
      </c>
      <c r="N115" s="216">
        <v>849.75</v>
      </c>
      <c r="O115" s="216">
        <v>849.75</v>
      </c>
      <c r="P115" s="216">
        <v>849.75</v>
      </c>
      <c r="Q115" s="216">
        <v>849.75</v>
      </c>
      <c r="R115" s="216">
        <v>849.75</v>
      </c>
      <c r="S115" s="207">
        <f t="shared" si="6"/>
        <v>10197</v>
      </c>
      <c r="T115" s="208" t="b">
        <f t="shared" si="7"/>
        <v>1</v>
      </c>
    </row>
    <row r="116" spans="1:20">
      <c r="A116" s="203">
        <v>51</v>
      </c>
      <c r="B116" s="17" t="s">
        <v>64</v>
      </c>
      <c r="C116" s="209" t="s">
        <v>1568</v>
      </c>
      <c r="D116" s="18">
        <v>510601</v>
      </c>
      <c r="E116" s="205" t="str">
        <f>VLOOKUP(D116,Clasificador!$B$5:$G$1314,6,0)</f>
        <v>Aporte Patronal</v>
      </c>
      <c r="F116" s="206">
        <v>11808.126000000002</v>
      </c>
      <c r="G116" s="216">
        <v>984.01050000000009</v>
      </c>
      <c r="H116" s="216">
        <v>984.01050000000009</v>
      </c>
      <c r="I116" s="216">
        <v>984.01050000000009</v>
      </c>
      <c r="J116" s="216">
        <v>984.01050000000009</v>
      </c>
      <c r="K116" s="216">
        <v>984.01050000000009</v>
      </c>
      <c r="L116" s="216">
        <v>984.01050000000009</v>
      </c>
      <c r="M116" s="216">
        <v>984.01050000000009</v>
      </c>
      <c r="N116" s="216">
        <v>984.01050000000009</v>
      </c>
      <c r="O116" s="216">
        <v>984.01050000000009</v>
      </c>
      <c r="P116" s="216">
        <v>984.01050000000009</v>
      </c>
      <c r="Q116" s="216">
        <v>984.01050000000009</v>
      </c>
      <c r="R116" s="216">
        <v>984.01050000000009</v>
      </c>
      <c r="S116" s="207">
        <f t="shared" si="6"/>
        <v>11808.126000000002</v>
      </c>
      <c r="T116" s="208" t="b">
        <f t="shared" si="7"/>
        <v>1</v>
      </c>
    </row>
    <row r="117" spans="1:20">
      <c r="A117" s="203">
        <v>51</v>
      </c>
      <c r="B117" s="17" t="s">
        <v>64</v>
      </c>
      <c r="C117" s="209" t="s">
        <v>1569</v>
      </c>
      <c r="D117" s="18">
        <v>510510</v>
      </c>
      <c r="E117" s="205" t="str">
        <f>VLOOKUP(D117,Clasificador!$B$5:$G$1314,6,0)</f>
        <v>Servicios Personales por Contrato</v>
      </c>
      <c r="F117" s="206">
        <v>19356</v>
      </c>
      <c r="G117" s="216">
        <v>1613</v>
      </c>
      <c r="H117" s="216">
        <v>1613</v>
      </c>
      <c r="I117" s="216">
        <v>1613</v>
      </c>
      <c r="J117" s="216">
        <v>1613</v>
      </c>
      <c r="K117" s="216">
        <v>1613</v>
      </c>
      <c r="L117" s="216">
        <v>1613</v>
      </c>
      <c r="M117" s="216">
        <v>1613</v>
      </c>
      <c r="N117" s="216">
        <v>1613</v>
      </c>
      <c r="O117" s="216">
        <v>1613</v>
      </c>
      <c r="P117" s="216">
        <v>1613</v>
      </c>
      <c r="Q117" s="216">
        <v>1613</v>
      </c>
      <c r="R117" s="216">
        <v>1613</v>
      </c>
      <c r="S117" s="207">
        <f t="shared" si="6"/>
        <v>19356</v>
      </c>
      <c r="T117" s="208" t="b">
        <f t="shared" si="7"/>
        <v>1</v>
      </c>
    </row>
    <row r="118" spans="1:20">
      <c r="A118" s="203">
        <v>51</v>
      </c>
      <c r="B118" s="17" t="s">
        <v>64</v>
      </c>
      <c r="C118" s="209" t="s">
        <v>1569</v>
      </c>
      <c r="D118" s="18">
        <v>510105</v>
      </c>
      <c r="E118" s="205" t="str">
        <f>VLOOKUP(D118,Clasificador!$B$5:$G$1314,6,0)</f>
        <v>Remuneraciones Unificadas</v>
      </c>
      <c r="F118" s="206">
        <v>51924</v>
      </c>
      <c r="G118" s="216">
        <v>4327</v>
      </c>
      <c r="H118" s="216">
        <v>4327</v>
      </c>
      <c r="I118" s="216">
        <v>4327</v>
      </c>
      <c r="J118" s="216">
        <v>4327</v>
      </c>
      <c r="K118" s="216">
        <v>4327</v>
      </c>
      <c r="L118" s="216">
        <v>4327</v>
      </c>
      <c r="M118" s="216">
        <v>4327</v>
      </c>
      <c r="N118" s="216">
        <v>4327</v>
      </c>
      <c r="O118" s="216">
        <v>4327</v>
      </c>
      <c r="P118" s="216">
        <v>4327</v>
      </c>
      <c r="Q118" s="216">
        <v>4327</v>
      </c>
      <c r="R118" s="216">
        <v>4327</v>
      </c>
      <c r="S118" s="207">
        <f t="shared" si="6"/>
        <v>51924</v>
      </c>
      <c r="T118" s="208" t="b">
        <f t="shared" si="7"/>
        <v>1</v>
      </c>
    </row>
    <row r="119" spans="1:20">
      <c r="A119" s="203">
        <v>51</v>
      </c>
      <c r="B119" s="17" t="s">
        <v>64</v>
      </c>
      <c r="C119" s="209" t="s">
        <v>1569</v>
      </c>
      <c r="D119" s="18">
        <v>510203</v>
      </c>
      <c r="E119" s="205" t="str">
        <f>VLOOKUP(D119,Clasificador!$B$5:$G$1314,6,0)</f>
        <v>Decimotercer Sueldo</v>
      </c>
      <c r="F119" s="206">
        <v>5940</v>
      </c>
      <c r="G119" s="216">
        <v>495</v>
      </c>
      <c r="H119" s="216">
        <v>495</v>
      </c>
      <c r="I119" s="216">
        <v>495</v>
      </c>
      <c r="J119" s="216">
        <v>495</v>
      </c>
      <c r="K119" s="216">
        <v>495</v>
      </c>
      <c r="L119" s="216">
        <v>495</v>
      </c>
      <c r="M119" s="216">
        <v>495</v>
      </c>
      <c r="N119" s="216">
        <v>495</v>
      </c>
      <c r="O119" s="216">
        <v>495</v>
      </c>
      <c r="P119" s="216">
        <v>495</v>
      </c>
      <c r="Q119" s="216">
        <v>495</v>
      </c>
      <c r="R119" s="216">
        <v>495</v>
      </c>
      <c r="S119" s="207">
        <f t="shared" si="6"/>
        <v>5940</v>
      </c>
      <c r="T119" s="208" t="b">
        <f t="shared" si="7"/>
        <v>1</v>
      </c>
    </row>
    <row r="120" spans="1:20">
      <c r="A120" s="203">
        <v>51</v>
      </c>
      <c r="B120" s="17" t="s">
        <v>64</v>
      </c>
      <c r="C120" s="209" t="s">
        <v>1569</v>
      </c>
      <c r="D120" s="18">
        <v>510204</v>
      </c>
      <c r="E120" s="205" t="str">
        <f>VLOOKUP(D120,Clasificador!$B$5:$G$1314,6,0)</f>
        <v>Decimocuarto Sueldo</v>
      </c>
      <c r="F120" s="206">
        <v>2316</v>
      </c>
      <c r="G120" s="216">
        <v>193</v>
      </c>
      <c r="H120" s="216">
        <v>193</v>
      </c>
      <c r="I120" s="216">
        <v>193</v>
      </c>
      <c r="J120" s="216">
        <v>193</v>
      </c>
      <c r="K120" s="216">
        <v>193</v>
      </c>
      <c r="L120" s="216">
        <v>193</v>
      </c>
      <c r="M120" s="216">
        <v>193</v>
      </c>
      <c r="N120" s="216">
        <v>193</v>
      </c>
      <c r="O120" s="216">
        <v>193</v>
      </c>
      <c r="P120" s="216">
        <v>193</v>
      </c>
      <c r="Q120" s="216">
        <v>193</v>
      </c>
      <c r="R120" s="216">
        <v>193</v>
      </c>
      <c r="S120" s="207">
        <f t="shared" si="6"/>
        <v>2316</v>
      </c>
      <c r="T120" s="208" t="b">
        <f t="shared" si="7"/>
        <v>1</v>
      </c>
    </row>
    <row r="121" spans="1:20">
      <c r="A121" s="203">
        <v>51</v>
      </c>
      <c r="B121" s="17" t="s">
        <v>64</v>
      </c>
      <c r="C121" s="209" t="s">
        <v>1569</v>
      </c>
      <c r="D121" s="18">
        <v>510602</v>
      </c>
      <c r="E121" s="205" t="str">
        <f>VLOOKUP(D121,Clasificador!$B$5:$G$1314,6,0)</f>
        <v>Fondo de Reserva</v>
      </c>
      <c r="F121" s="206">
        <v>5940</v>
      </c>
      <c r="G121" s="216">
        <v>495</v>
      </c>
      <c r="H121" s="216">
        <v>495</v>
      </c>
      <c r="I121" s="216">
        <v>495</v>
      </c>
      <c r="J121" s="216">
        <v>495</v>
      </c>
      <c r="K121" s="216">
        <v>495</v>
      </c>
      <c r="L121" s="216">
        <v>495</v>
      </c>
      <c r="M121" s="216">
        <v>495</v>
      </c>
      <c r="N121" s="216">
        <v>495</v>
      </c>
      <c r="O121" s="216">
        <v>495</v>
      </c>
      <c r="P121" s="216">
        <v>495</v>
      </c>
      <c r="Q121" s="216">
        <v>495</v>
      </c>
      <c r="R121" s="216">
        <v>495</v>
      </c>
      <c r="S121" s="207">
        <f t="shared" si="6"/>
        <v>5940</v>
      </c>
      <c r="T121" s="208" t="b">
        <f t="shared" si="7"/>
        <v>1</v>
      </c>
    </row>
    <row r="122" spans="1:20">
      <c r="A122" s="203">
        <v>51</v>
      </c>
      <c r="B122" s="17" t="s">
        <v>64</v>
      </c>
      <c r="C122" s="209" t="s">
        <v>1569</v>
      </c>
      <c r="D122" s="18">
        <v>510601</v>
      </c>
      <c r="E122" s="205" t="str">
        <f>VLOOKUP(D122,Clasificador!$B$5:$G$1314,6,0)</f>
        <v>Aporte Patronal</v>
      </c>
      <c r="F122" s="206">
        <v>6878.52</v>
      </c>
      <c r="G122" s="216">
        <v>573.21</v>
      </c>
      <c r="H122" s="216">
        <v>573.21</v>
      </c>
      <c r="I122" s="216">
        <v>573.21</v>
      </c>
      <c r="J122" s="216">
        <v>573.21</v>
      </c>
      <c r="K122" s="216">
        <v>573.21</v>
      </c>
      <c r="L122" s="216">
        <v>573.21</v>
      </c>
      <c r="M122" s="216">
        <v>573.21</v>
      </c>
      <c r="N122" s="216">
        <v>573.21</v>
      </c>
      <c r="O122" s="216">
        <v>573.21</v>
      </c>
      <c r="P122" s="216">
        <v>573.21</v>
      </c>
      <c r="Q122" s="216">
        <v>573.21</v>
      </c>
      <c r="R122" s="216">
        <v>573.21</v>
      </c>
      <c r="S122" s="207">
        <f t="shared" si="6"/>
        <v>6878.52</v>
      </c>
      <c r="T122" s="208" t="b">
        <f t="shared" si="7"/>
        <v>1</v>
      </c>
    </row>
    <row r="123" spans="1:20">
      <c r="A123" s="203">
        <v>51</v>
      </c>
      <c r="B123" s="17" t="s">
        <v>64</v>
      </c>
      <c r="C123" s="209" t="s">
        <v>1570</v>
      </c>
      <c r="D123" s="18">
        <v>510510</v>
      </c>
      <c r="E123" s="205" t="str">
        <f>VLOOKUP(D123,Clasificador!$B$5:$G$1314,6,0)</f>
        <v>Servicios Personales por Contrato</v>
      </c>
      <c r="F123" s="206">
        <v>16128</v>
      </c>
      <c r="G123" s="216">
        <v>1344</v>
      </c>
      <c r="H123" s="216">
        <v>1344</v>
      </c>
      <c r="I123" s="216">
        <v>1344</v>
      </c>
      <c r="J123" s="216">
        <v>1344</v>
      </c>
      <c r="K123" s="216">
        <v>1344</v>
      </c>
      <c r="L123" s="216">
        <v>1344</v>
      </c>
      <c r="M123" s="216">
        <v>1344</v>
      </c>
      <c r="N123" s="216">
        <v>1344</v>
      </c>
      <c r="O123" s="216">
        <v>1344</v>
      </c>
      <c r="P123" s="216">
        <v>1344</v>
      </c>
      <c r="Q123" s="216">
        <v>1344</v>
      </c>
      <c r="R123" s="216">
        <v>1344</v>
      </c>
      <c r="S123" s="207">
        <f t="shared" si="6"/>
        <v>16128</v>
      </c>
      <c r="T123" s="208" t="b">
        <f t="shared" si="7"/>
        <v>1</v>
      </c>
    </row>
    <row r="124" spans="1:20">
      <c r="A124" s="203">
        <v>51</v>
      </c>
      <c r="B124" s="17" t="s">
        <v>64</v>
      </c>
      <c r="C124" s="209" t="s">
        <v>1570</v>
      </c>
      <c r="D124" s="18">
        <v>510105</v>
      </c>
      <c r="E124" s="205" t="str">
        <f>VLOOKUP(D124,Clasificador!$B$5:$G$1314,6,0)</f>
        <v>Remuneraciones Unificadas</v>
      </c>
      <c r="F124" s="206">
        <v>134952</v>
      </c>
      <c r="G124" s="216">
        <v>11246</v>
      </c>
      <c r="H124" s="216">
        <v>11246</v>
      </c>
      <c r="I124" s="216">
        <v>11246</v>
      </c>
      <c r="J124" s="216">
        <v>11246</v>
      </c>
      <c r="K124" s="216">
        <v>11246</v>
      </c>
      <c r="L124" s="216">
        <v>11246</v>
      </c>
      <c r="M124" s="216">
        <v>11246</v>
      </c>
      <c r="N124" s="216">
        <v>11246</v>
      </c>
      <c r="O124" s="216">
        <v>11246</v>
      </c>
      <c r="P124" s="216">
        <v>11246</v>
      </c>
      <c r="Q124" s="216">
        <v>11246</v>
      </c>
      <c r="R124" s="216">
        <v>11246</v>
      </c>
      <c r="S124" s="207">
        <f t="shared" si="6"/>
        <v>134952</v>
      </c>
      <c r="T124" s="208" t="b">
        <f t="shared" si="7"/>
        <v>1</v>
      </c>
    </row>
    <row r="125" spans="1:20">
      <c r="A125" s="203">
        <v>51</v>
      </c>
      <c r="B125" s="17" t="s">
        <v>64</v>
      </c>
      <c r="C125" s="209" t="s">
        <v>1570</v>
      </c>
      <c r="D125" s="18">
        <v>510203</v>
      </c>
      <c r="E125" s="205" t="str">
        <f>VLOOKUP(D125,Clasificador!$B$5:$G$1314,6,0)</f>
        <v>Decimotercer Sueldo</v>
      </c>
      <c r="F125" s="206">
        <v>12589.999999999995</v>
      </c>
      <c r="G125" s="216">
        <v>1049.1666666666665</v>
      </c>
      <c r="H125" s="216">
        <v>1049.1666666666665</v>
      </c>
      <c r="I125" s="216">
        <v>1049.1666666666665</v>
      </c>
      <c r="J125" s="216">
        <v>1049.1666666666665</v>
      </c>
      <c r="K125" s="216">
        <v>1049.1666666666665</v>
      </c>
      <c r="L125" s="216">
        <v>1049.1666666666665</v>
      </c>
      <c r="M125" s="216">
        <v>1049.1666666666665</v>
      </c>
      <c r="N125" s="216">
        <v>1049.1666666666665</v>
      </c>
      <c r="O125" s="216">
        <v>1049.1666666666665</v>
      </c>
      <c r="P125" s="216">
        <v>1049.1666666666665</v>
      </c>
      <c r="Q125" s="216">
        <v>1049.1666666666665</v>
      </c>
      <c r="R125" s="216">
        <v>1049.1666666666665</v>
      </c>
      <c r="S125" s="207">
        <f t="shared" si="6"/>
        <v>12589.999999999995</v>
      </c>
      <c r="T125" s="208" t="b">
        <f t="shared" si="7"/>
        <v>1</v>
      </c>
    </row>
    <row r="126" spans="1:20">
      <c r="A126" s="203">
        <v>51</v>
      </c>
      <c r="B126" s="17" t="s">
        <v>64</v>
      </c>
      <c r="C126" s="209" t="s">
        <v>1570</v>
      </c>
      <c r="D126" s="18">
        <v>510204</v>
      </c>
      <c r="E126" s="205" t="str">
        <f>VLOOKUP(D126,Clasificador!$B$5:$G$1314,6,0)</f>
        <v>Decimocuarto Sueldo</v>
      </c>
      <c r="F126" s="206">
        <v>3859.9999999999986</v>
      </c>
      <c r="G126" s="216">
        <v>321.66666666666663</v>
      </c>
      <c r="H126" s="216">
        <v>321.66666666666663</v>
      </c>
      <c r="I126" s="216">
        <v>321.66666666666663</v>
      </c>
      <c r="J126" s="216">
        <v>321.66666666666663</v>
      </c>
      <c r="K126" s="216">
        <v>321.66666666666663</v>
      </c>
      <c r="L126" s="216">
        <v>321.66666666666663</v>
      </c>
      <c r="M126" s="216">
        <v>321.66666666666663</v>
      </c>
      <c r="N126" s="216">
        <v>321.66666666666663</v>
      </c>
      <c r="O126" s="216">
        <v>321.66666666666663</v>
      </c>
      <c r="P126" s="216">
        <v>321.66666666666663</v>
      </c>
      <c r="Q126" s="216">
        <v>321.66666666666663</v>
      </c>
      <c r="R126" s="216">
        <v>321.66666666666663</v>
      </c>
      <c r="S126" s="207">
        <f t="shared" si="6"/>
        <v>3859.9999999999986</v>
      </c>
      <c r="T126" s="208" t="b">
        <f t="shared" si="7"/>
        <v>1</v>
      </c>
    </row>
    <row r="127" spans="1:20">
      <c r="A127" s="203">
        <v>51</v>
      </c>
      <c r="B127" s="17" t="s">
        <v>64</v>
      </c>
      <c r="C127" s="209" t="s">
        <v>1570</v>
      </c>
      <c r="D127" s="18">
        <v>510602</v>
      </c>
      <c r="E127" s="205" t="str">
        <f>VLOOKUP(D127,Clasificador!$B$5:$G$1314,6,0)</f>
        <v>Fondo de Reserva</v>
      </c>
      <c r="F127" s="206">
        <v>12589.999999999995</v>
      </c>
      <c r="G127" s="216">
        <v>1049.1666666666665</v>
      </c>
      <c r="H127" s="216">
        <v>1049.1666666666665</v>
      </c>
      <c r="I127" s="216">
        <v>1049.1666666666665</v>
      </c>
      <c r="J127" s="216">
        <v>1049.1666666666665</v>
      </c>
      <c r="K127" s="216">
        <v>1049.1666666666665</v>
      </c>
      <c r="L127" s="216">
        <v>1049.1666666666665</v>
      </c>
      <c r="M127" s="216">
        <v>1049.1666666666665</v>
      </c>
      <c r="N127" s="216">
        <v>1049.1666666666665</v>
      </c>
      <c r="O127" s="216">
        <v>1049.1666666666665</v>
      </c>
      <c r="P127" s="216">
        <v>1049.1666666666665</v>
      </c>
      <c r="Q127" s="216">
        <v>1049.1666666666665</v>
      </c>
      <c r="R127" s="216">
        <v>1049.1666666666665</v>
      </c>
      <c r="S127" s="207">
        <f t="shared" si="6"/>
        <v>12589.999999999995</v>
      </c>
      <c r="T127" s="208" t="b">
        <f t="shared" si="7"/>
        <v>1</v>
      </c>
    </row>
    <row r="128" spans="1:20">
      <c r="A128" s="203">
        <v>51</v>
      </c>
      <c r="B128" s="17" t="s">
        <v>64</v>
      </c>
      <c r="C128" s="209" t="s">
        <v>1570</v>
      </c>
      <c r="D128" s="18">
        <v>510601</v>
      </c>
      <c r="E128" s="205" t="str">
        <f>VLOOKUP(D128,Clasificador!$B$5:$G$1314,6,0)</f>
        <v>Aporte Patronal</v>
      </c>
      <c r="F128" s="206">
        <v>14579.219999999996</v>
      </c>
      <c r="G128" s="216">
        <v>1214.9349999999999</v>
      </c>
      <c r="H128" s="216">
        <v>1214.9349999999999</v>
      </c>
      <c r="I128" s="216">
        <v>1214.9349999999999</v>
      </c>
      <c r="J128" s="216">
        <v>1214.9349999999999</v>
      </c>
      <c r="K128" s="216">
        <v>1214.9349999999999</v>
      </c>
      <c r="L128" s="216">
        <v>1214.9349999999999</v>
      </c>
      <c r="M128" s="216">
        <v>1214.9349999999999</v>
      </c>
      <c r="N128" s="216">
        <v>1214.9349999999999</v>
      </c>
      <c r="O128" s="216">
        <v>1214.9349999999999</v>
      </c>
      <c r="P128" s="216">
        <v>1214.9349999999999</v>
      </c>
      <c r="Q128" s="216">
        <v>1214.9349999999999</v>
      </c>
      <c r="R128" s="216">
        <v>1214.9349999999999</v>
      </c>
      <c r="S128" s="207">
        <f t="shared" si="6"/>
        <v>14579.219999999996</v>
      </c>
      <c r="T128" s="208" t="b">
        <f t="shared" si="7"/>
        <v>1</v>
      </c>
    </row>
    <row r="129" spans="1:20">
      <c r="A129" s="203">
        <v>51</v>
      </c>
      <c r="B129" s="17" t="s">
        <v>64</v>
      </c>
      <c r="C129" s="209" t="s">
        <v>1048</v>
      </c>
      <c r="D129" s="18">
        <v>510510</v>
      </c>
      <c r="E129" s="205" t="str">
        <f>VLOOKUP(D129,Clasificador!$B$5:$G$1314,6,0)</f>
        <v>Servicios Personales por Contrato</v>
      </c>
      <c r="F129" s="206">
        <v>16944</v>
      </c>
      <c r="G129" s="216">
        <v>1412</v>
      </c>
      <c r="H129" s="216">
        <v>1412</v>
      </c>
      <c r="I129" s="216">
        <v>1412</v>
      </c>
      <c r="J129" s="216">
        <v>1412</v>
      </c>
      <c r="K129" s="216">
        <v>1412</v>
      </c>
      <c r="L129" s="216">
        <v>1412</v>
      </c>
      <c r="M129" s="216">
        <v>1412</v>
      </c>
      <c r="N129" s="216">
        <v>1412</v>
      </c>
      <c r="O129" s="216">
        <v>1412</v>
      </c>
      <c r="P129" s="216">
        <v>1412</v>
      </c>
      <c r="Q129" s="216">
        <v>1412</v>
      </c>
      <c r="R129" s="216">
        <v>1412</v>
      </c>
      <c r="S129" s="207">
        <f t="shared" si="6"/>
        <v>16944</v>
      </c>
      <c r="T129" s="208" t="b">
        <f t="shared" si="7"/>
        <v>1</v>
      </c>
    </row>
    <row r="130" spans="1:20">
      <c r="A130" s="203">
        <v>51</v>
      </c>
      <c r="B130" s="17" t="s">
        <v>64</v>
      </c>
      <c r="C130" s="209" t="s">
        <v>1048</v>
      </c>
      <c r="D130" s="18">
        <v>510105</v>
      </c>
      <c r="E130" s="205" t="str">
        <f>VLOOKUP(D130,Clasificador!$B$5:$G$1314,6,0)</f>
        <v>Remuneraciones Unificadas</v>
      </c>
      <c r="F130" s="206">
        <v>90192</v>
      </c>
      <c r="G130" s="216">
        <v>7516</v>
      </c>
      <c r="H130" s="216">
        <v>7516</v>
      </c>
      <c r="I130" s="216">
        <v>7516</v>
      </c>
      <c r="J130" s="216">
        <v>7516</v>
      </c>
      <c r="K130" s="216">
        <v>7516</v>
      </c>
      <c r="L130" s="216">
        <v>7516</v>
      </c>
      <c r="M130" s="216">
        <v>7516</v>
      </c>
      <c r="N130" s="216">
        <v>7516</v>
      </c>
      <c r="O130" s="216">
        <v>7516</v>
      </c>
      <c r="P130" s="216">
        <v>7516</v>
      </c>
      <c r="Q130" s="216">
        <v>7516</v>
      </c>
      <c r="R130" s="216">
        <v>7516</v>
      </c>
      <c r="S130" s="207">
        <f t="shared" si="6"/>
        <v>90192</v>
      </c>
      <c r="T130" s="208" t="b">
        <f t="shared" si="7"/>
        <v>1</v>
      </c>
    </row>
    <row r="131" spans="1:20">
      <c r="A131" s="203">
        <v>51</v>
      </c>
      <c r="B131" s="17" t="s">
        <v>64</v>
      </c>
      <c r="C131" s="209" t="s">
        <v>1048</v>
      </c>
      <c r="D131" s="18">
        <v>510203</v>
      </c>
      <c r="E131" s="205" t="str">
        <f>VLOOKUP(D131,Clasificador!$B$5:$G$1314,6,0)</f>
        <v>Decimotercer Sueldo</v>
      </c>
      <c r="F131" s="206">
        <v>8928</v>
      </c>
      <c r="G131" s="216">
        <v>744</v>
      </c>
      <c r="H131" s="216">
        <v>744</v>
      </c>
      <c r="I131" s="216">
        <v>744</v>
      </c>
      <c r="J131" s="216">
        <v>744</v>
      </c>
      <c r="K131" s="216">
        <v>744</v>
      </c>
      <c r="L131" s="216">
        <v>744</v>
      </c>
      <c r="M131" s="216">
        <v>744</v>
      </c>
      <c r="N131" s="216">
        <v>744</v>
      </c>
      <c r="O131" s="216">
        <v>744</v>
      </c>
      <c r="P131" s="216">
        <v>744</v>
      </c>
      <c r="Q131" s="216">
        <v>744</v>
      </c>
      <c r="R131" s="216">
        <v>744</v>
      </c>
      <c r="S131" s="207">
        <f t="shared" si="6"/>
        <v>8928</v>
      </c>
      <c r="T131" s="208" t="b">
        <f t="shared" si="7"/>
        <v>1</v>
      </c>
    </row>
    <row r="132" spans="1:20">
      <c r="A132" s="203">
        <v>51</v>
      </c>
      <c r="B132" s="17" t="s">
        <v>64</v>
      </c>
      <c r="C132" s="209" t="s">
        <v>1048</v>
      </c>
      <c r="D132" s="18">
        <v>510204</v>
      </c>
      <c r="E132" s="205" t="str">
        <f>VLOOKUP(D132,Clasificador!$B$5:$G$1314,6,0)</f>
        <v>Decimocuarto Sueldo</v>
      </c>
      <c r="F132" s="206">
        <v>2315.9999999999995</v>
      </c>
      <c r="G132" s="216">
        <v>192.99999999999997</v>
      </c>
      <c r="H132" s="216">
        <v>192.99999999999997</v>
      </c>
      <c r="I132" s="216">
        <v>192.99999999999997</v>
      </c>
      <c r="J132" s="216">
        <v>192.99999999999997</v>
      </c>
      <c r="K132" s="216">
        <v>192.99999999999997</v>
      </c>
      <c r="L132" s="216">
        <v>192.99999999999997</v>
      </c>
      <c r="M132" s="216">
        <v>192.99999999999997</v>
      </c>
      <c r="N132" s="216">
        <v>192.99999999999997</v>
      </c>
      <c r="O132" s="216">
        <v>192.99999999999997</v>
      </c>
      <c r="P132" s="216">
        <v>192.99999999999997</v>
      </c>
      <c r="Q132" s="216">
        <v>192.99999999999997</v>
      </c>
      <c r="R132" s="216">
        <v>192.99999999999997</v>
      </c>
      <c r="S132" s="207">
        <f t="shared" si="6"/>
        <v>2315.9999999999995</v>
      </c>
      <c r="T132" s="208" t="b">
        <f t="shared" si="7"/>
        <v>1</v>
      </c>
    </row>
    <row r="133" spans="1:20">
      <c r="A133" s="203">
        <v>51</v>
      </c>
      <c r="B133" s="17" t="s">
        <v>64</v>
      </c>
      <c r="C133" s="209" t="s">
        <v>1048</v>
      </c>
      <c r="D133" s="18">
        <v>510602</v>
      </c>
      <c r="E133" s="205" t="str">
        <f>VLOOKUP(D133,Clasificador!$B$5:$G$1314,6,0)</f>
        <v>Fondo de Reserva</v>
      </c>
      <c r="F133" s="206">
        <v>8928</v>
      </c>
      <c r="G133" s="216">
        <v>744</v>
      </c>
      <c r="H133" s="216">
        <v>744</v>
      </c>
      <c r="I133" s="216">
        <v>744</v>
      </c>
      <c r="J133" s="216">
        <v>744</v>
      </c>
      <c r="K133" s="216">
        <v>744</v>
      </c>
      <c r="L133" s="216">
        <v>744</v>
      </c>
      <c r="M133" s="216">
        <v>744</v>
      </c>
      <c r="N133" s="216">
        <v>744</v>
      </c>
      <c r="O133" s="216">
        <v>744</v>
      </c>
      <c r="P133" s="216">
        <v>744</v>
      </c>
      <c r="Q133" s="216">
        <v>744</v>
      </c>
      <c r="R133" s="216">
        <v>744</v>
      </c>
      <c r="S133" s="207">
        <f t="shared" ref="S133:S157" si="8">SUM(G133:R133)</f>
        <v>8928</v>
      </c>
      <c r="T133" s="208" t="b">
        <f t="shared" ref="T133:T157" si="9">+S133=F133</f>
        <v>1</v>
      </c>
    </row>
    <row r="134" spans="1:20">
      <c r="A134" s="203">
        <v>51</v>
      </c>
      <c r="B134" s="17" t="s">
        <v>64</v>
      </c>
      <c r="C134" s="209" t="s">
        <v>1048</v>
      </c>
      <c r="D134" s="18">
        <v>510601</v>
      </c>
      <c r="E134" s="205" t="str">
        <f>VLOOKUP(D134,Clasificador!$B$5:$G$1314,6,0)</f>
        <v>Aporte Patronal</v>
      </c>
      <c r="F134" s="206">
        <v>10338.623999999998</v>
      </c>
      <c r="G134" s="216">
        <v>861.55200000000013</v>
      </c>
      <c r="H134" s="216">
        <v>861.55200000000013</v>
      </c>
      <c r="I134" s="216">
        <v>861.55200000000013</v>
      </c>
      <c r="J134" s="216">
        <v>861.55200000000013</v>
      </c>
      <c r="K134" s="216">
        <v>861.55200000000013</v>
      </c>
      <c r="L134" s="216">
        <v>861.55200000000013</v>
      </c>
      <c r="M134" s="216">
        <v>861.55200000000013</v>
      </c>
      <c r="N134" s="216">
        <v>861.55200000000013</v>
      </c>
      <c r="O134" s="216">
        <v>861.55200000000013</v>
      </c>
      <c r="P134" s="216">
        <v>861.55200000000013</v>
      </c>
      <c r="Q134" s="216">
        <v>861.55200000000013</v>
      </c>
      <c r="R134" s="216">
        <v>861.55200000000013</v>
      </c>
      <c r="S134" s="207">
        <f t="shared" si="8"/>
        <v>10338.623999999998</v>
      </c>
      <c r="T134" s="208" t="b">
        <f t="shared" si="9"/>
        <v>1</v>
      </c>
    </row>
    <row r="135" spans="1:20">
      <c r="A135" s="203">
        <v>51</v>
      </c>
      <c r="B135" s="17" t="s">
        <v>64</v>
      </c>
      <c r="C135" s="209" t="s">
        <v>1047</v>
      </c>
      <c r="D135" s="18">
        <v>510510</v>
      </c>
      <c r="E135" s="205" t="str">
        <f>VLOOKUP(D135,Clasificador!$B$5:$G$1314,6,0)</f>
        <v>Servicios Personales por Contrato</v>
      </c>
      <c r="F135" s="206">
        <v>21624</v>
      </c>
      <c r="G135" s="216">
        <v>1802</v>
      </c>
      <c r="H135" s="216">
        <v>1802</v>
      </c>
      <c r="I135" s="216">
        <v>1802</v>
      </c>
      <c r="J135" s="216">
        <v>1802</v>
      </c>
      <c r="K135" s="216">
        <v>1802</v>
      </c>
      <c r="L135" s="216">
        <v>1802</v>
      </c>
      <c r="M135" s="216">
        <v>1802</v>
      </c>
      <c r="N135" s="216">
        <v>1802</v>
      </c>
      <c r="O135" s="216">
        <v>1802</v>
      </c>
      <c r="P135" s="216">
        <v>1802</v>
      </c>
      <c r="Q135" s="216">
        <v>1802</v>
      </c>
      <c r="R135" s="216">
        <v>1802</v>
      </c>
      <c r="S135" s="207">
        <f t="shared" si="8"/>
        <v>21624</v>
      </c>
      <c r="T135" s="208" t="b">
        <f t="shared" si="9"/>
        <v>1</v>
      </c>
    </row>
    <row r="136" spans="1:20">
      <c r="A136" s="203">
        <v>51</v>
      </c>
      <c r="B136" s="17" t="s">
        <v>64</v>
      </c>
      <c r="C136" s="209" t="s">
        <v>1047</v>
      </c>
      <c r="D136" s="18">
        <v>510105</v>
      </c>
      <c r="E136" s="205" t="str">
        <f>VLOOKUP(D136,Clasificador!$B$5:$G$1314,6,0)</f>
        <v>Remuneraciones Unificadas</v>
      </c>
      <c r="F136" s="206">
        <v>40488</v>
      </c>
      <c r="G136" s="216">
        <v>3374</v>
      </c>
      <c r="H136" s="216">
        <v>3374</v>
      </c>
      <c r="I136" s="216">
        <v>3374</v>
      </c>
      <c r="J136" s="216">
        <v>3374</v>
      </c>
      <c r="K136" s="216">
        <v>3374</v>
      </c>
      <c r="L136" s="216">
        <v>3374</v>
      </c>
      <c r="M136" s="216">
        <v>3374</v>
      </c>
      <c r="N136" s="216">
        <v>3374</v>
      </c>
      <c r="O136" s="216">
        <v>3374</v>
      </c>
      <c r="P136" s="216">
        <v>3374</v>
      </c>
      <c r="Q136" s="216">
        <v>3374</v>
      </c>
      <c r="R136" s="216">
        <v>3374</v>
      </c>
      <c r="S136" s="207">
        <f t="shared" si="8"/>
        <v>40488</v>
      </c>
      <c r="T136" s="208" t="b">
        <f t="shared" si="9"/>
        <v>1</v>
      </c>
    </row>
    <row r="137" spans="1:20">
      <c r="A137" s="203">
        <v>51</v>
      </c>
      <c r="B137" s="17" t="s">
        <v>64</v>
      </c>
      <c r="C137" s="209" t="s">
        <v>1047</v>
      </c>
      <c r="D137" s="18">
        <v>510203</v>
      </c>
      <c r="E137" s="205" t="str">
        <f>VLOOKUP(D137,Clasificador!$B$5:$G$1314,6,0)</f>
        <v>Decimotercer Sueldo</v>
      </c>
      <c r="F137" s="206">
        <v>5176</v>
      </c>
      <c r="G137" s="216">
        <v>431.33333333333337</v>
      </c>
      <c r="H137" s="216">
        <v>431.33333333333337</v>
      </c>
      <c r="I137" s="216">
        <v>431.33333333333337</v>
      </c>
      <c r="J137" s="216">
        <v>431.33333333333337</v>
      </c>
      <c r="K137" s="216">
        <v>431.33333333333337</v>
      </c>
      <c r="L137" s="216">
        <v>431.33333333333337</v>
      </c>
      <c r="M137" s="216">
        <v>431.33333333333337</v>
      </c>
      <c r="N137" s="216">
        <v>431.33333333333337</v>
      </c>
      <c r="O137" s="216">
        <v>431.33333333333337</v>
      </c>
      <c r="P137" s="216">
        <v>431.33333333333337</v>
      </c>
      <c r="Q137" s="216">
        <v>431.33333333333337</v>
      </c>
      <c r="R137" s="216">
        <v>431.33333333333337</v>
      </c>
      <c r="S137" s="207">
        <f t="shared" si="8"/>
        <v>5176</v>
      </c>
      <c r="T137" s="208" t="b">
        <f t="shared" si="9"/>
        <v>1</v>
      </c>
    </row>
    <row r="138" spans="1:20">
      <c r="A138" s="203">
        <v>51</v>
      </c>
      <c r="B138" s="17" t="s">
        <v>64</v>
      </c>
      <c r="C138" s="209" t="s">
        <v>1047</v>
      </c>
      <c r="D138" s="18">
        <v>510204</v>
      </c>
      <c r="E138" s="205" t="str">
        <f>VLOOKUP(D138,Clasificador!$B$5:$G$1314,6,0)</f>
        <v>Decimocuarto Sueldo</v>
      </c>
      <c r="F138" s="206">
        <v>1544.0000000000002</v>
      </c>
      <c r="G138" s="216">
        <v>128.66666666666666</v>
      </c>
      <c r="H138" s="216">
        <v>128.66666666666666</v>
      </c>
      <c r="I138" s="216">
        <v>128.66666666666666</v>
      </c>
      <c r="J138" s="216">
        <v>128.66666666666666</v>
      </c>
      <c r="K138" s="216">
        <v>128.66666666666666</v>
      </c>
      <c r="L138" s="216">
        <v>128.66666666666666</v>
      </c>
      <c r="M138" s="216">
        <v>128.66666666666666</v>
      </c>
      <c r="N138" s="216">
        <v>128.66666666666666</v>
      </c>
      <c r="O138" s="216">
        <v>128.66666666666666</v>
      </c>
      <c r="P138" s="216">
        <v>128.66666666666666</v>
      </c>
      <c r="Q138" s="216">
        <v>128.66666666666666</v>
      </c>
      <c r="R138" s="216">
        <v>128.66666666666666</v>
      </c>
      <c r="S138" s="207">
        <f t="shared" si="8"/>
        <v>1544.0000000000002</v>
      </c>
      <c r="T138" s="208" t="b">
        <f t="shared" si="9"/>
        <v>1</v>
      </c>
    </row>
    <row r="139" spans="1:20">
      <c r="A139" s="203">
        <v>51</v>
      </c>
      <c r="B139" s="17" t="s">
        <v>64</v>
      </c>
      <c r="C139" s="209" t="s">
        <v>1047</v>
      </c>
      <c r="D139" s="18">
        <v>510602</v>
      </c>
      <c r="E139" s="205" t="str">
        <f>VLOOKUP(D139,Clasificador!$B$5:$G$1314,6,0)</f>
        <v>Fondo de Reserva</v>
      </c>
      <c r="F139" s="206">
        <v>5176</v>
      </c>
      <c r="G139" s="216">
        <v>431.33333333333337</v>
      </c>
      <c r="H139" s="216">
        <v>431.33333333333337</v>
      </c>
      <c r="I139" s="216">
        <v>431.33333333333337</v>
      </c>
      <c r="J139" s="216">
        <v>431.33333333333337</v>
      </c>
      <c r="K139" s="216">
        <v>431.33333333333337</v>
      </c>
      <c r="L139" s="216">
        <v>431.33333333333337</v>
      </c>
      <c r="M139" s="216">
        <v>431.33333333333337</v>
      </c>
      <c r="N139" s="216">
        <v>431.33333333333337</v>
      </c>
      <c r="O139" s="216">
        <v>431.33333333333337</v>
      </c>
      <c r="P139" s="216">
        <v>431.33333333333337</v>
      </c>
      <c r="Q139" s="216">
        <v>431.33333333333337</v>
      </c>
      <c r="R139" s="216">
        <v>431.33333333333337</v>
      </c>
      <c r="S139" s="207">
        <f t="shared" si="8"/>
        <v>5176</v>
      </c>
      <c r="T139" s="208" t="b">
        <f t="shared" si="9"/>
        <v>1</v>
      </c>
    </row>
    <row r="140" spans="1:20">
      <c r="A140" s="203">
        <v>51</v>
      </c>
      <c r="B140" s="17" t="s">
        <v>64</v>
      </c>
      <c r="C140" s="209" t="s">
        <v>1047</v>
      </c>
      <c r="D140" s="18">
        <v>510601</v>
      </c>
      <c r="E140" s="205" t="str">
        <f>VLOOKUP(D140,Clasificador!$B$5:$G$1314,6,0)</f>
        <v>Aporte Patronal</v>
      </c>
      <c r="F140" s="206">
        <v>5993.8080000000009</v>
      </c>
      <c r="G140" s="216">
        <v>499.48400000000004</v>
      </c>
      <c r="H140" s="216">
        <v>499.48400000000004</v>
      </c>
      <c r="I140" s="216">
        <v>499.48400000000004</v>
      </c>
      <c r="J140" s="216">
        <v>499.48400000000004</v>
      </c>
      <c r="K140" s="216">
        <v>499.48400000000004</v>
      </c>
      <c r="L140" s="216">
        <v>499.48400000000004</v>
      </c>
      <c r="M140" s="216">
        <v>499.48400000000004</v>
      </c>
      <c r="N140" s="216">
        <v>499.48400000000004</v>
      </c>
      <c r="O140" s="216">
        <v>499.48400000000004</v>
      </c>
      <c r="P140" s="216">
        <v>499.48400000000004</v>
      </c>
      <c r="Q140" s="216">
        <v>499.48400000000004</v>
      </c>
      <c r="R140" s="216">
        <v>499.48400000000004</v>
      </c>
      <c r="S140" s="207">
        <f t="shared" si="8"/>
        <v>5993.8080000000009</v>
      </c>
      <c r="T140" s="208" t="b">
        <f t="shared" si="9"/>
        <v>1</v>
      </c>
    </row>
    <row r="141" spans="1:20">
      <c r="A141" s="203">
        <v>51</v>
      </c>
      <c r="B141" s="17" t="s">
        <v>64</v>
      </c>
      <c r="C141" s="209" t="s">
        <v>1049</v>
      </c>
      <c r="D141" s="18">
        <v>510510</v>
      </c>
      <c r="E141" s="205" t="str">
        <f>VLOOKUP(D141,Clasificador!$B$5:$G$1314,6,0)</f>
        <v>Servicios Personales por Contrato</v>
      </c>
      <c r="F141" s="206">
        <v>10812</v>
      </c>
      <c r="G141" s="216">
        <v>901</v>
      </c>
      <c r="H141" s="216">
        <v>901</v>
      </c>
      <c r="I141" s="216">
        <v>901</v>
      </c>
      <c r="J141" s="216">
        <v>901</v>
      </c>
      <c r="K141" s="216">
        <v>901</v>
      </c>
      <c r="L141" s="216">
        <v>901</v>
      </c>
      <c r="M141" s="216">
        <v>901</v>
      </c>
      <c r="N141" s="216">
        <v>901</v>
      </c>
      <c r="O141" s="216">
        <v>901</v>
      </c>
      <c r="P141" s="216">
        <v>901</v>
      </c>
      <c r="Q141" s="216">
        <v>901</v>
      </c>
      <c r="R141" s="216">
        <v>901</v>
      </c>
      <c r="S141" s="207">
        <f t="shared" si="8"/>
        <v>10812</v>
      </c>
      <c r="T141" s="208" t="b">
        <f t="shared" si="9"/>
        <v>1</v>
      </c>
    </row>
    <row r="142" spans="1:20">
      <c r="A142" s="203">
        <v>51</v>
      </c>
      <c r="B142" s="17" t="s">
        <v>64</v>
      </c>
      <c r="C142" s="209" t="s">
        <v>1049</v>
      </c>
      <c r="D142" s="18">
        <v>510105</v>
      </c>
      <c r="E142" s="205" t="str">
        <f>VLOOKUP(D142,Clasificador!$B$5:$G$1314,6,0)</f>
        <v>Remuneraciones Unificadas</v>
      </c>
      <c r="F142" s="206">
        <v>57492</v>
      </c>
      <c r="G142" s="216">
        <v>4791</v>
      </c>
      <c r="H142" s="216">
        <v>4791</v>
      </c>
      <c r="I142" s="216">
        <v>4791</v>
      </c>
      <c r="J142" s="216">
        <v>4791</v>
      </c>
      <c r="K142" s="216">
        <v>4791</v>
      </c>
      <c r="L142" s="216">
        <v>4791</v>
      </c>
      <c r="M142" s="216">
        <v>4791</v>
      </c>
      <c r="N142" s="216">
        <v>4791</v>
      </c>
      <c r="O142" s="216">
        <v>4791</v>
      </c>
      <c r="P142" s="216">
        <v>4791</v>
      </c>
      <c r="Q142" s="216">
        <v>4791</v>
      </c>
      <c r="R142" s="216">
        <v>4791</v>
      </c>
      <c r="S142" s="207">
        <f t="shared" si="8"/>
        <v>57492</v>
      </c>
      <c r="T142" s="208" t="b">
        <f t="shared" si="9"/>
        <v>1</v>
      </c>
    </row>
    <row r="143" spans="1:20">
      <c r="A143" s="203">
        <v>51</v>
      </c>
      <c r="B143" s="17" t="s">
        <v>64</v>
      </c>
      <c r="C143" s="209" t="s">
        <v>1049</v>
      </c>
      <c r="D143" s="18">
        <v>510203</v>
      </c>
      <c r="E143" s="205" t="str">
        <f>VLOOKUP(D143,Clasificador!$B$5:$G$1314,6,0)</f>
        <v>Decimotercer Sueldo</v>
      </c>
      <c r="F143" s="206">
        <v>5691.9999999999973</v>
      </c>
      <c r="G143" s="216">
        <v>474.33333333333326</v>
      </c>
      <c r="H143" s="216">
        <v>474.33333333333326</v>
      </c>
      <c r="I143" s="216">
        <v>474.33333333333326</v>
      </c>
      <c r="J143" s="216">
        <v>474.33333333333326</v>
      </c>
      <c r="K143" s="216">
        <v>474.33333333333326</v>
      </c>
      <c r="L143" s="216">
        <v>474.33333333333326</v>
      </c>
      <c r="M143" s="216">
        <v>474.33333333333326</v>
      </c>
      <c r="N143" s="216">
        <v>474.33333333333326</v>
      </c>
      <c r="O143" s="216">
        <v>474.33333333333326</v>
      </c>
      <c r="P143" s="216">
        <v>474.33333333333326</v>
      </c>
      <c r="Q143" s="216">
        <v>474.33333333333326</v>
      </c>
      <c r="R143" s="216">
        <v>474.33333333333326</v>
      </c>
      <c r="S143" s="207">
        <f t="shared" si="8"/>
        <v>5691.9999999999973</v>
      </c>
      <c r="T143" s="208" t="b">
        <f t="shared" si="9"/>
        <v>1</v>
      </c>
    </row>
    <row r="144" spans="1:20">
      <c r="A144" s="203">
        <v>51</v>
      </c>
      <c r="B144" s="17" t="s">
        <v>64</v>
      </c>
      <c r="C144" s="209" t="s">
        <v>1049</v>
      </c>
      <c r="D144" s="18">
        <v>510204</v>
      </c>
      <c r="E144" s="205" t="str">
        <f>VLOOKUP(D144,Clasificador!$B$5:$G$1314,6,0)</f>
        <v>Decimocuarto Sueldo</v>
      </c>
      <c r="F144" s="206">
        <v>2315.9999999999995</v>
      </c>
      <c r="G144" s="216">
        <v>192.99999999999997</v>
      </c>
      <c r="H144" s="216">
        <v>192.99999999999997</v>
      </c>
      <c r="I144" s="216">
        <v>192.99999999999997</v>
      </c>
      <c r="J144" s="216">
        <v>192.99999999999997</v>
      </c>
      <c r="K144" s="216">
        <v>192.99999999999997</v>
      </c>
      <c r="L144" s="216">
        <v>192.99999999999997</v>
      </c>
      <c r="M144" s="216">
        <v>192.99999999999997</v>
      </c>
      <c r="N144" s="216">
        <v>192.99999999999997</v>
      </c>
      <c r="O144" s="216">
        <v>192.99999999999997</v>
      </c>
      <c r="P144" s="216">
        <v>192.99999999999997</v>
      </c>
      <c r="Q144" s="216">
        <v>192.99999999999997</v>
      </c>
      <c r="R144" s="216">
        <v>192.99999999999997</v>
      </c>
      <c r="S144" s="207">
        <f t="shared" si="8"/>
        <v>2315.9999999999995</v>
      </c>
      <c r="T144" s="208" t="b">
        <f t="shared" si="9"/>
        <v>1</v>
      </c>
    </row>
    <row r="145" spans="1:20">
      <c r="A145" s="203">
        <v>51</v>
      </c>
      <c r="B145" s="17" t="s">
        <v>64</v>
      </c>
      <c r="C145" s="209" t="s">
        <v>1049</v>
      </c>
      <c r="D145" s="18">
        <v>510602</v>
      </c>
      <c r="E145" s="205" t="str">
        <f>VLOOKUP(D145,Clasificador!$B$5:$G$1314,6,0)</f>
        <v>Fondo de Reserva</v>
      </c>
      <c r="F145" s="206">
        <v>5691.9999999999973</v>
      </c>
      <c r="G145" s="216">
        <v>474.33333333333326</v>
      </c>
      <c r="H145" s="216">
        <v>474.33333333333326</v>
      </c>
      <c r="I145" s="216">
        <v>474.33333333333326</v>
      </c>
      <c r="J145" s="216">
        <v>474.33333333333326</v>
      </c>
      <c r="K145" s="216">
        <v>474.33333333333326</v>
      </c>
      <c r="L145" s="216">
        <v>474.33333333333326</v>
      </c>
      <c r="M145" s="216">
        <v>474.33333333333326</v>
      </c>
      <c r="N145" s="216">
        <v>474.33333333333326</v>
      </c>
      <c r="O145" s="216">
        <v>474.33333333333326</v>
      </c>
      <c r="P145" s="216">
        <v>474.33333333333326</v>
      </c>
      <c r="Q145" s="216">
        <v>474.33333333333326</v>
      </c>
      <c r="R145" s="216">
        <v>474.33333333333326</v>
      </c>
      <c r="S145" s="207">
        <f t="shared" si="8"/>
        <v>5691.9999999999973</v>
      </c>
      <c r="T145" s="208" t="b">
        <f t="shared" si="9"/>
        <v>1</v>
      </c>
    </row>
    <row r="146" spans="1:20">
      <c r="A146" s="203">
        <v>51</v>
      </c>
      <c r="B146" s="17" t="s">
        <v>64</v>
      </c>
      <c r="C146" s="209" t="s">
        <v>1049</v>
      </c>
      <c r="D146" s="18">
        <v>510601</v>
      </c>
      <c r="E146" s="205" t="str">
        <f>VLOOKUP(D146,Clasificador!$B$5:$G$1314,6,0)</f>
        <v>Aporte Patronal</v>
      </c>
      <c r="F146" s="206">
        <v>6591.3360000000021</v>
      </c>
      <c r="G146" s="216">
        <v>549.27800000000002</v>
      </c>
      <c r="H146" s="216">
        <v>549.27800000000002</v>
      </c>
      <c r="I146" s="216">
        <v>549.27800000000002</v>
      </c>
      <c r="J146" s="216">
        <v>549.27800000000002</v>
      </c>
      <c r="K146" s="216">
        <v>549.27800000000002</v>
      </c>
      <c r="L146" s="216">
        <v>549.27800000000002</v>
      </c>
      <c r="M146" s="216">
        <v>549.27800000000002</v>
      </c>
      <c r="N146" s="216">
        <v>549.27800000000002</v>
      </c>
      <c r="O146" s="216">
        <v>549.27800000000002</v>
      </c>
      <c r="P146" s="216">
        <v>549.27800000000002</v>
      </c>
      <c r="Q146" s="216">
        <v>549.27800000000002</v>
      </c>
      <c r="R146" s="216">
        <v>549.27800000000002</v>
      </c>
      <c r="S146" s="207">
        <f t="shared" si="8"/>
        <v>6591.3360000000021</v>
      </c>
      <c r="T146" s="208" t="b">
        <f t="shared" si="9"/>
        <v>1</v>
      </c>
    </row>
    <row r="147" spans="1:20">
      <c r="A147" s="203">
        <v>51</v>
      </c>
      <c r="B147" s="17" t="s">
        <v>64</v>
      </c>
      <c r="C147" s="17" t="s">
        <v>1571</v>
      </c>
      <c r="D147" s="18">
        <v>510510</v>
      </c>
      <c r="E147" s="205" t="str">
        <f>VLOOKUP(D147,Clasificador!$B$5:$G$1314,6,0)</f>
        <v>Servicios Personales por Contrato</v>
      </c>
      <c r="F147" s="206">
        <v>41184</v>
      </c>
      <c r="G147" s="216">
        <v>3384</v>
      </c>
      <c r="H147" s="216">
        <v>3384</v>
      </c>
      <c r="I147" s="216">
        <v>3384</v>
      </c>
      <c r="J147" s="216">
        <v>3384</v>
      </c>
      <c r="K147" s="216">
        <v>3384</v>
      </c>
      <c r="L147" s="216">
        <v>3384</v>
      </c>
      <c r="M147" s="216">
        <v>3384</v>
      </c>
      <c r="N147" s="216">
        <v>3384</v>
      </c>
      <c r="O147" s="216">
        <v>3384</v>
      </c>
      <c r="P147" s="216">
        <v>3384</v>
      </c>
      <c r="Q147" s="216">
        <v>3384</v>
      </c>
      <c r="R147" s="216">
        <f>3384+576</f>
        <v>3960</v>
      </c>
      <c r="S147" s="207">
        <f t="shared" si="8"/>
        <v>41184</v>
      </c>
      <c r="T147" s="208" t="b">
        <f t="shared" si="9"/>
        <v>1</v>
      </c>
    </row>
    <row r="148" spans="1:20">
      <c r="A148" s="203">
        <v>51</v>
      </c>
      <c r="B148" s="17" t="s">
        <v>64</v>
      </c>
      <c r="C148" s="17" t="s">
        <v>1571</v>
      </c>
      <c r="D148" s="18">
        <v>510105</v>
      </c>
      <c r="E148" s="205" t="str">
        <f>VLOOKUP(D148,Clasificador!$B$5:$G$1314,6,0)</f>
        <v>Remuneraciones Unificadas</v>
      </c>
      <c r="F148" s="206">
        <v>115164</v>
      </c>
      <c r="G148" s="216">
        <v>9597</v>
      </c>
      <c r="H148" s="216">
        <v>9597</v>
      </c>
      <c r="I148" s="216">
        <v>9597</v>
      </c>
      <c r="J148" s="216">
        <v>9597</v>
      </c>
      <c r="K148" s="216">
        <v>9597</v>
      </c>
      <c r="L148" s="216">
        <v>9597</v>
      </c>
      <c r="M148" s="216">
        <v>9597</v>
      </c>
      <c r="N148" s="216">
        <v>9597</v>
      </c>
      <c r="O148" s="216">
        <v>9597</v>
      </c>
      <c r="P148" s="216">
        <v>9597</v>
      </c>
      <c r="Q148" s="216">
        <v>9597</v>
      </c>
      <c r="R148" s="216">
        <v>9597</v>
      </c>
      <c r="S148" s="207">
        <f t="shared" si="8"/>
        <v>115164</v>
      </c>
      <c r="T148" s="208" t="b">
        <f t="shared" si="9"/>
        <v>1</v>
      </c>
    </row>
    <row r="149" spans="1:20">
      <c r="A149" s="203">
        <v>51</v>
      </c>
      <c r="B149" s="17" t="s">
        <v>64</v>
      </c>
      <c r="C149" s="17" t="s">
        <v>1571</v>
      </c>
      <c r="D149" s="18">
        <v>510203</v>
      </c>
      <c r="E149" s="205" t="str">
        <f>VLOOKUP(D149,Clasificador!$B$5:$G$1314,6,0)</f>
        <v>Decimotercer Sueldo</v>
      </c>
      <c r="F149" s="206">
        <v>12981</v>
      </c>
      <c r="G149" s="216">
        <v>1081.75</v>
      </c>
      <c r="H149" s="216">
        <v>1081.75</v>
      </c>
      <c r="I149" s="216">
        <v>1081.75</v>
      </c>
      <c r="J149" s="216">
        <v>1081.75</v>
      </c>
      <c r="K149" s="216">
        <v>1081.75</v>
      </c>
      <c r="L149" s="216">
        <v>1081.75</v>
      </c>
      <c r="M149" s="216">
        <v>1081.75</v>
      </c>
      <c r="N149" s="216">
        <v>1081.75</v>
      </c>
      <c r="O149" s="216">
        <v>1081.75</v>
      </c>
      <c r="P149" s="216">
        <v>1081.75</v>
      </c>
      <c r="Q149" s="216">
        <v>1081.75</v>
      </c>
      <c r="R149" s="216">
        <v>1081.75</v>
      </c>
      <c r="S149" s="207">
        <f t="shared" si="8"/>
        <v>12981</v>
      </c>
      <c r="T149" s="208" t="b">
        <f t="shared" si="9"/>
        <v>1</v>
      </c>
    </row>
    <row r="150" spans="1:20">
      <c r="A150" s="203">
        <v>51</v>
      </c>
      <c r="B150" s="17" t="s">
        <v>64</v>
      </c>
      <c r="C150" s="17" t="s">
        <v>1571</v>
      </c>
      <c r="D150" s="18">
        <v>510204</v>
      </c>
      <c r="E150" s="205" t="str">
        <f>VLOOKUP(D150,Clasificador!$B$5:$G$1314,6,0)</f>
        <v>Decimocuarto Sueldo</v>
      </c>
      <c r="F150" s="206">
        <v>4246.0000000000009</v>
      </c>
      <c r="G150" s="216">
        <v>353.83333333333331</v>
      </c>
      <c r="H150" s="216">
        <v>353.83333333333331</v>
      </c>
      <c r="I150" s="216">
        <v>353.83333333333331</v>
      </c>
      <c r="J150" s="216">
        <v>353.83333333333331</v>
      </c>
      <c r="K150" s="216">
        <v>353.83333333333331</v>
      </c>
      <c r="L150" s="216">
        <v>353.83333333333331</v>
      </c>
      <c r="M150" s="216">
        <v>353.83333333333331</v>
      </c>
      <c r="N150" s="216">
        <v>353.83333333333331</v>
      </c>
      <c r="O150" s="216">
        <v>353.83333333333331</v>
      </c>
      <c r="P150" s="216">
        <v>353.83333333333331</v>
      </c>
      <c r="Q150" s="216">
        <v>353.83333333333331</v>
      </c>
      <c r="R150" s="216">
        <v>353.83333333333331</v>
      </c>
      <c r="S150" s="207">
        <f t="shared" si="8"/>
        <v>4246.0000000000009</v>
      </c>
      <c r="T150" s="208" t="b">
        <f t="shared" si="9"/>
        <v>1</v>
      </c>
    </row>
    <row r="151" spans="1:20">
      <c r="A151" s="203">
        <v>51</v>
      </c>
      <c r="B151" s="17" t="s">
        <v>64</v>
      </c>
      <c r="C151" s="17" t="s">
        <v>1571</v>
      </c>
      <c r="D151" s="18">
        <v>510602</v>
      </c>
      <c r="E151" s="205" t="str">
        <f>VLOOKUP(D151,Clasificador!$B$5:$G$1314,6,0)</f>
        <v>Fondo de Reserva</v>
      </c>
      <c r="F151" s="206">
        <v>12981</v>
      </c>
      <c r="G151" s="216">
        <v>1081.75</v>
      </c>
      <c r="H151" s="216">
        <v>1081.75</v>
      </c>
      <c r="I151" s="216">
        <v>1081.75</v>
      </c>
      <c r="J151" s="216">
        <v>1081.75</v>
      </c>
      <c r="K151" s="216">
        <v>1081.75</v>
      </c>
      <c r="L151" s="216">
        <v>1081.75</v>
      </c>
      <c r="M151" s="216">
        <v>1081.75</v>
      </c>
      <c r="N151" s="216">
        <v>1081.75</v>
      </c>
      <c r="O151" s="216">
        <v>1081.75</v>
      </c>
      <c r="P151" s="216">
        <v>1081.75</v>
      </c>
      <c r="Q151" s="216">
        <v>1081.75</v>
      </c>
      <c r="R151" s="216">
        <v>1081.75</v>
      </c>
      <c r="S151" s="207">
        <f t="shared" si="8"/>
        <v>12981</v>
      </c>
      <c r="T151" s="208" t="b">
        <f t="shared" si="9"/>
        <v>1</v>
      </c>
    </row>
    <row r="152" spans="1:20">
      <c r="A152" s="203">
        <v>51</v>
      </c>
      <c r="B152" s="17" t="s">
        <v>64</v>
      </c>
      <c r="C152" s="17" t="s">
        <v>1571</v>
      </c>
      <c r="D152" s="18">
        <v>510601</v>
      </c>
      <c r="E152" s="205" t="str">
        <f>VLOOKUP(D152,Clasificador!$B$5:$G$1314,6,0)</f>
        <v>Aporte Patronal</v>
      </c>
      <c r="F152" s="206">
        <v>15031.998</v>
      </c>
      <c r="G152" s="216">
        <v>1252.6665000000003</v>
      </c>
      <c r="H152" s="216">
        <v>1252.6665000000003</v>
      </c>
      <c r="I152" s="216">
        <v>1252.6665000000003</v>
      </c>
      <c r="J152" s="216">
        <v>1252.6665000000003</v>
      </c>
      <c r="K152" s="216">
        <v>1252.6665000000003</v>
      </c>
      <c r="L152" s="216">
        <v>1252.6665000000003</v>
      </c>
      <c r="M152" s="216">
        <v>1252.6665000000003</v>
      </c>
      <c r="N152" s="216">
        <v>1252.6665000000003</v>
      </c>
      <c r="O152" s="216">
        <v>1252.6665000000003</v>
      </c>
      <c r="P152" s="216">
        <v>1252.6665000000003</v>
      </c>
      <c r="Q152" s="216">
        <v>1252.6665000000003</v>
      </c>
      <c r="R152" s="216">
        <v>1252.6665000000003</v>
      </c>
      <c r="S152" s="207">
        <f t="shared" si="8"/>
        <v>15031.998</v>
      </c>
      <c r="T152" s="208" t="b">
        <f t="shared" si="9"/>
        <v>1</v>
      </c>
    </row>
    <row r="153" spans="1:20">
      <c r="A153" s="203">
        <v>51</v>
      </c>
      <c r="B153" s="17" t="s">
        <v>64</v>
      </c>
      <c r="C153" s="209" t="s">
        <v>1576</v>
      </c>
      <c r="D153" s="18">
        <v>510510</v>
      </c>
      <c r="E153" s="205" t="str">
        <f>VLOOKUP(D153,Clasificador!$B$5:$G$1314,6,0)</f>
        <v>Servicios Personales por Contrato</v>
      </c>
      <c r="F153" s="206">
        <v>31944</v>
      </c>
      <c r="G153" s="216">
        <v>2662</v>
      </c>
      <c r="H153" s="216">
        <v>2662</v>
      </c>
      <c r="I153" s="216">
        <v>2662</v>
      </c>
      <c r="J153" s="216">
        <v>2662</v>
      </c>
      <c r="K153" s="216">
        <v>2662</v>
      </c>
      <c r="L153" s="216">
        <v>2662</v>
      </c>
      <c r="M153" s="216">
        <v>2662</v>
      </c>
      <c r="N153" s="216">
        <v>2662</v>
      </c>
      <c r="O153" s="216">
        <v>2662</v>
      </c>
      <c r="P153" s="216">
        <v>2662</v>
      </c>
      <c r="Q153" s="216">
        <v>2662</v>
      </c>
      <c r="R153" s="216">
        <v>2662</v>
      </c>
      <c r="S153" s="207">
        <f t="shared" si="8"/>
        <v>31944</v>
      </c>
      <c r="T153" s="208" t="b">
        <f t="shared" si="9"/>
        <v>1</v>
      </c>
    </row>
    <row r="154" spans="1:20">
      <c r="A154" s="203">
        <v>51</v>
      </c>
      <c r="B154" s="17" t="s">
        <v>64</v>
      </c>
      <c r="C154" s="209" t="s">
        <v>1576</v>
      </c>
      <c r="D154" s="18">
        <v>510203</v>
      </c>
      <c r="E154" s="205" t="str">
        <f>VLOOKUP(D154,Clasificador!$B$5:$G$1314,6,0)</f>
        <v>Decimotercer Sueldo</v>
      </c>
      <c r="F154" s="206">
        <v>2662</v>
      </c>
      <c r="G154" s="216">
        <v>221.83333333333331</v>
      </c>
      <c r="H154" s="216">
        <v>221.83333333333331</v>
      </c>
      <c r="I154" s="216">
        <v>221.83333333333331</v>
      </c>
      <c r="J154" s="216">
        <v>221.83333333333331</v>
      </c>
      <c r="K154" s="216">
        <v>221.83333333333331</v>
      </c>
      <c r="L154" s="216">
        <v>221.83333333333331</v>
      </c>
      <c r="M154" s="216">
        <v>221.83333333333331</v>
      </c>
      <c r="N154" s="216">
        <v>221.83333333333331</v>
      </c>
      <c r="O154" s="216">
        <v>221.83333333333331</v>
      </c>
      <c r="P154" s="216">
        <v>221.83333333333331</v>
      </c>
      <c r="Q154" s="216">
        <v>221.83333333333331</v>
      </c>
      <c r="R154" s="216">
        <v>221.83333333333331</v>
      </c>
      <c r="S154" s="207">
        <f t="shared" si="8"/>
        <v>2662</v>
      </c>
      <c r="T154" s="208" t="b">
        <f t="shared" si="9"/>
        <v>1</v>
      </c>
    </row>
    <row r="155" spans="1:20">
      <c r="A155" s="203">
        <v>51</v>
      </c>
      <c r="B155" s="17" t="s">
        <v>64</v>
      </c>
      <c r="C155" s="209" t="s">
        <v>1576</v>
      </c>
      <c r="D155" s="18">
        <v>510204</v>
      </c>
      <c r="E155" s="205" t="str">
        <f>VLOOKUP(D155,Clasificador!$B$5:$G$1314,6,0)</f>
        <v>Decimocuarto Sueldo</v>
      </c>
      <c r="F155" s="206">
        <v>772.00000000000011</v>
      </c>
      <c r="G155" s="216">
        <v>64.333333333333329</v>
      </c>
      <c r="H155" s="216">
        <v>64.333333333333329</v>
      </c>
      <c r="I155" s="216">
        <v>64.333333333333329</v>
      </c>
      <c r="J155" s="216">
        <v>64.333333333333329</v>
      </c>
      <c r="K155" s="216">
        <v>64.333333333333329</v>
      </c>
      <c r="L155" s="216">
        <v>64.333333333333329</v>
      </c>
      <c r="M155" s="216">
        <v>64.333333333333329</v>
      </c>
      <c r="N155" s="216">
        <v>64.333333333333329</v>
      </c>
      <c r="O155" s="216">
        <v>64.333333333333329</v>
      </c>
      <c r="P155" s="216">
        <v>64.333333333333329</v>
      </c>
      <c r="Q155" s="216">
        <v>64.333333333333329</v>
      </c>
      <c r="R155" s="216">
        <v>64.333333333333329</v>
      </c>
      <c r="S155" s="207">
        <f t="shared" si="8"/>
        <v>772.00000000000011</v>
      </c>
      <c r="T155" s="208" t="b">
        <f t="shared" si="9"/>
        <v>1</v>
      </c>
    </row>
    <row r="156" spans="1:20">
      <c r="A156" s="203">
        <v>51</v>
      </c>
      <c r="B156" s="17" t="s">
        <v>64</v>
      </c>
      <c r="C156" s="209" t="s">
        <v>1576</v>
      </c>
      <c r="D156" s="18">
        <v>510602</v>
      </c>
      <c r="E156" s="205" t="str">
        <f>VLOOKUP(D156,Clasificador!$B$5:$G$1314,6,0)</f>
        <v>Fondo de Reserva</v>
      </c>
      <c r="F156" s="206">
        <v>2662</v>
      </c>
      <c r="G156" s="216">
        <v>221.83333333333331</v>
      </c>
      <c r="H156" s="216">
        <v>221.83333333333331</v>
      </c>
      <c r="I156" s="216">
        <v>221.83333333333331</v>
      </c>
      <c r="J156" s="216">
        <v>221.83333333333331</v>
      </c>
      <c r="K156" s="216">
        <v>221.83333333333331</v>
      </c>
      <c r="L156" s="216">
        <v>221.83333333333331</v>
      </c>
      <c r="M156" s="216">
        <v>221.83333333333331</v>
      </c>
      <c r="N156" s="216">
        <v>221.83333333333331</v>
      </c>
      <c r="O156" s="216">
        <v>221.83333333333331</v>
      </c>
      <c r="P156" s="216">
        <v>221.83333333333331</v>
      </c>
      <c r="Q156" s="216">
        <v>221.83333333333331</v>
      </c>
      <c r="R156" s="216">
        <v>221.83333333333331</v>
      </c>
      <c r="S156" s="207">
        <f t="shared" si="8"/>
        <v>2662</v>
      </c>
      <c r="T156" s="208" t="b">
        <f t="shared" si="9"/>
        <v>1</v>
      </c>
    </row>
    <row r="157" spans="1:20">
      <c r="A157" s="210">
        <v>51</v>
      </c>
      <c r="B157" s="17" t="s">
        <v>64</v>
      </c>
      <c r="C157" s="209" t="s">
        <v>1576</v>
      </c>
      <c r="D157" s="18">
        <v>510601</v>
      </c>
      <c r="E157" s="205" t="str">
        <f>VLOOKUP(D157,Clasificador!$B$5:$G$1314,6,0)</f>
        <v>Aporte Patronal</v>
      </c>
      <c r="F157" s="206">
        <v>3082.5959999999995</v>
      </c>
      <c r="G157" s="216">
        <v>256.88300000000004</v>
      </c>
      <c r="H157" s="216">
        <v>256.88300000000004</v>
      </c>
      <c r="I157" s="216">
        <v>256.88300000000004</v>
      </c>
      <c r="J157" s="216">
        <v>256.88300000000004</v>
      </c>
      <c r="K157" s="216">
        <v>256.88300000000004</v>
      </c>
      <c r="L157" s="216">
        <v>256.88300000000004</v>
      </c>
      <c r="M157" s="216">
        <v>256.88300000000004</v>
      </c>
      <c r="N157" s="216">
        <v>256.88300000000004</v>
      </c>
      <c r="O157" s="216">
        <v>256.88300000000004</v>
      </c>
      <c r="P157" s="216">
        <v>256.88300000000004</v>
      </c>
      <c r="Q157" s="216">
        <v>256.88300000000004</v>
      </c>
      <c r="R157" s="216">
        <v>256.88300000000004</v>
      </c>
      <c r="S157" s="207">
        <f t="shared" si="8"/>
        <v>3082.5959999999995</v>
      </c>
      <c r="T157" s="208" t="b">
        <f t="shared" si="9"/>
        <v>1</v>
      </c>
    </row>
    <row r="158" spans="1:20">
      <c r="A158" s="16" t="str">
        <f t="shared" ref="A158:A200" si="10">LEFT(D158,2)</f>
        <v>53</v>
      </c>
      <c r="B158" s="17" t="s">
        <v>64</v>
      </c>
      <c r="C158" s="17" t="s">
        <v>1042</v>
      </c>
      <c r="D158" s="18">
        <v>530101</v>
      </c>
      <c r="E158" s="29" t="str">
        <f>VLOOKUP(D158,Clasificador!$B$5:$G$1314,6,0)</f>
        <v>Agua Potable</v>
      </c>
      <c r="F158" s="19">
        <v>916</v>
      </c>
      <c r="G158" s="20">
        <f>F158/12</f>
        <v>76.333333333333329</v>
      </c>
      <c r="H158" s="20">
        <f>G158</f>
        <v>76.333333333333329</v>
      </c>
      <c r="I158" s="20">
        <f t="shared" ref="I158:R158" si="11">H158</f>
        <v>76.333333333333329</v>
      </c>
      <c r="J158" s="20">
        <f t="shared" si="11"/>
        <v>76.333333333333329</v>
      </c>
      <c r="K158" s="20">
        <f t="shared" si="11"/>
        <v>76.333333333333329</v>
      </c>
      <c r="L158" s="20">
        <f t="shared" si="11"/>
        <v>76.333333333333329</v>
      </c>
      <c r="M158" s="20">
        <f t="shared" si="11"/>
        <v>76.333333333333329</v>
      </c>
      <c r="N158" s="20">
        <f t="shared" si="11"/>
        <v>76.333333333333329</v>
      </c>
      <c r="O158" s="20">
        <f t="shared" si="11"/>
        <v>76.333333333333329</v>
      </c>
      <c r="P158" s="20">
        <f t="shared" si="11"/>
        <v>76.333333333333329</v>
      </c>
      <c r="Q158" s="20">
        <f t="shared" si="11"/>
        <v>76.333333333333329</v>
      </c>
      <c r="R158" s="20">
        <f t="shared" si="11"/>
        <v>76.333333333333329</v>
      </c>
      <c r="S158" s="21">
        <f t="shared" si="2"/>
        <v>916.00000000000011</v>
      </c>
      <c r="T158" s="22" t="b">
        <f t="shared" si="0"/>
        <v>1</v>
      </c>
    </row>
    <row r="159" spans="1:20">
      <c r="A159" s="16" t="str">
        <f t="shared" si="10"/>
        <v>53</v>
      </c>
      <c r="B159" s="17" t="s">
        <v>64</v>
      </c>
      <c r="C159" s="17" t="s">
        <v>1050</v>
      </c>
      <c r="D159" s="18">
        <v>530101</v>
      </c>
      <c r="E159" s="29" t="str">
        <f>VLOOKUP(D159,Clasificador!$B$5:$G$1314,6,0)</f>
        <v>Agua Potable</v>
      </c>
      <c r="F159" s="19">
        <v>2449</v>
      </c>
      <c r="G159" s="20">
        <f t="shared" ref="G159:G162" si="12">F159/12</f>
        <v>204.08333333333334</v>
      </c>
      <c r="H159" s="20">
        <f t="shared" ref="H159:H162" si="13">G159</f>
        <v>204.08333333333334</v>
      </c>
      <c r="I159" s="20">
        <f t="shared" ref="I159:I162" si="14">H159</f>
        <v>204.08333333333334</v>
      </c>
      <c r="J159" s="20">
        <f t="shared" ref="J159:J162" si="15">I159</f>
        <v>204.08333333333334</v>
      </c>
      <c r="K159" s="20">
        <f t="shared" ref="K159:K162" si="16">J159</f>
        <v>204.08333333333334</v>
      </c>
      <c r="L159" s="20">
        <f t="shared" ref="L159:L162" si="17">K159</f>
        <v>204.08333333333334</v>
      </c>
      <c r="M159" s="20">
        <f t="shared" ref="M159:M162" si="18">L159</f>
        <v>204.08333333333334</v>
      </c>
      <c r="N159" s="20">
        <f t="shared" ref="N159:N162" si="19">M159</f>
        <v>204.08333333333334</v>
      </c>
      <c r="O159" s="20">
        <f t="shared" ref="O159:O162" si="20">N159</f>
        <v>204.08333333333334</v>
      </c>
      <c r="P159" s="20">
        <f t="shared" ref="P159:P162" si="21">O159</f>
        <v>204.08333333333334</v>
      </c>
      <c r="Q159" s="20">
        <f t="shared" ref="Q159:Q162" si="22">P159</f>
        <v>204.08333333333334</v>
      </c>
      <c r="R159" s="20">
        <f t="shared" ref="R159:R162" si="23">Q159</f>
        <v>204.08333333333334</v>
      </c>
      <c r="S159" s="21">
        <f t="shared" ref="S159:S162" si="24">SUM(G159:R159)</f>
        <v>2449</v>
      </c>
      <c r="T159" s="22" t="b">
        <f t="shared" ref="T159:T162" si="25">+S159=F159</f>
        <v>1</v>
      </c>
    </row>
    <row r="160" spans="1:20">
      <c r="A160" s="16" t="str">
        <f t="shared" si="10"/>
        <v>53</v>
      </c>
      <c r="B160" s="17" t="s">
        <v>64</v>
      </c>
      <c r="C160" s="17" t="s">
        <v>1050</v>
      </c>
      <c r="D160" s="18">
        <v>530102</v>
      </c>
      <c r="E160" s="29" t="str">
        <f>VLOOKUP(D160,Clasificador!$B$5:$G$1314,6,0)</f>
        <v>Agua de Riego</v>
      </c>
      <c r="F160" s="19">
        <v>634</v>
      </c>
      <c r="G160" s="20"/>
      <c r="H160" s="20"/>
      <c r="I160" s="20">
        <v>634</v>
      </c>
      <c r="J160" s="20"/>
      <c r="K160" s="20"/>
      <c r="L160" s="20"/>
      <c r="M160" s="20"/>
      <c r="N160" s="20"/>
      <c r="O160" s="20"/>
      <c r="P160" s="20"/>
      <c r="Q160" s="20"/>
      <c r="R160" s="20"/>
      <c r="S160" s="21">
        <f t="shared" si="24"/>
        <v>634</v>
      </c>
      <c r="T160" s="22" t="b">
        <f t="shared" si="25"/>
        <v>1</v>
      </c>
    </row>
    <row r="161" spans="1:20">
      <c r="A161" s="16" t="str">
        <f t="shared" si="10"/>
        <v>53</v>
      </c>
      <c r="B161" s="17" t="s">
        <v>64</v>
      </c>
      <c r="C161" s="17" t="s">
        <v>1042</v>
      </c>
      <c r="D161" s="18">
        <v>530104</v>
      </c>
      <c r="E161" s="29" t="str">
        <f>VLOOKUP(D161,Clasificador!$B$5:$G$1314,6,0)</f>
        <v>Energía Eléctrica</v>
      </c>
      <c r="F161" s="19">
        <v>47929</v>
      </c>
      <c r="G161" s="20">
        <f t="shared" si="12"/>
        <v>3994.0833333333335</v>
      </c>
      <c r="H161" s="20">
        <f t="shared" si="13"/>
        <v>3994.0833333333335</v>
      </c>
      <c r="I161" s="20">
        <f t="shared" si="14"/>
        <v>3994.0833333333335</v>
      </c>
      <c r="J161" s="20">
        <f t="shared" si="15"/>
        <v>3994.0833333333335</v>
      </c>
      <c r="K161" s="20">
        <f t="shared" si="16"/>
        <v>3994.0833333333335</v>
      </c>
      <c r="L161" s="20">
        <f t="shared" si="17"/>
        <v>3994.0833333333335</v>
      </c>
      <c r="M161" s="20">
        <f t="shared" si="18"/>
        <v>3994.0833333333335</v>
      </c>
      <c r="N161" s="20">
        <f t="shared" si="19"/>
        <v>3994.0833333333335</v>
      </c>
      <c r="O161" s="20">
        <f t="shared" si="20"/>
        <v>3994.0833333333335</v>
      </c>
      <c r="P161" s="20">
        <f t="shared" si="21"/>
        <v>3994.0833333333335</v>
      </c>
      <c r="Q161" s="20">
        <f t="shared" si="22"/>
        <v>3994.0833333333335</v>
      </c>
      <c r="R161" s="20">
        <f t="shared" si="23"/>
        <v>3994.0833333333335</v>
      </c>
      <c r="S161" s="21">
        <f t="shared" si="24"/>
        <v>47929.000000000007</v>
      </c>
      <c r="T161" s="22" t="b">
        <f t="shared" si="25"/>
        <v>1</v>
      </c>
    </row>
    <row r="162" spans="1:20">
      <c r="A162" s="16" t="str">
        <f t="shared" si="10"/>
        <v>53</v>
      </c>
      <c r="B162" s="17" t="s">
        <v>64</v>
      </c>
      <c r="C162" s="17" t="s">
        <v>1042</v>
      </c>
      <c r="D162" s="18">
        <v>530105</v>
      </c>
      <c r="E162" s="29" t="str">
        <f>VLOOKUP(D162,Clasificador!$B$5:$G$1314,6,0)</f>
        <v>Telecomunicaciones</v>
      </c>
      <c r="F162" s="19">
        <v>9140</v>
      </c>
      <c r="G162" s="20">
        <f t="shared" si="12"/>
        <v>761.66666666666663</v>
      </c>
      <c r="H162" s="20">
        <f t="shared" si="13"/>
        <v>761.66666666666663</v>
      </c>
      <c r="I162" s="20">
        <f t="shared" si="14"/>
        <v>761.66666666666663</v>
      </c>
      <c r="J162" s="20">
        <f t="shared" si="15"/>
        <v>761.66666666666663</v>
      </c>
      <c r="K162" s="20">
        <f t="shared" si="16"/>
        <v>761.66666666666663</v>
      </c>
      <c r="L162" s="20">
        <f t="shared" si="17"/>
        <v>761.66666666666663</v>
      </c>
      <c r="M162" s="20">
        <f t="shared" si="18"/>
        <v>761.66666666666663</v>
      </c>
      <c r="N162" s="20">
        <f t="shared" si="19"/>
        <v>761.66666666666663</v>
      </c>
      <c r="O162" s="20">
        <f t="shared" si="20"/>
        <v>761.66666666666663</v>
      </c>
      <c r="P162" s="20">
        <f t="shared" si="21"/>
        <v>761.66666666666663</v>
      </c>
      <c r="Q162" s="20">
        <f t="shared" si="22"/>
        <v>761.66666666666663</v>
      </c>
      <c r="R162" s="20">
        <f t="shared" si="23"/>
        <v>761.66666666666663</v>
      </c>
      <c r="S162" s="21">
        <f t="shared" si="24"/>
        <v>9140</v>
      </c>
      <c r="T162" s="22" t="b">
        <f t="shared" si="25"/>
        <v>1</v>
      </c>
    </row>
    <row r="163" spans="1:20">
      <c r="A163" s="16" t="str">
        <f t="shared" si="10"/>
        <v>53</v>
      </c>
      <c r="B163" s="17" t="s">
        <v>64</v>
      </c>
      <c r="C163" s="17" t="s">
        <v>1042</v>
      </c>
      <c r="D163" s="18">
        <v>530301</v>
      </c>
      <c r="E163" s="29" t="str">
        <f>VLOOKUP(D163,Clasificador!$B$5:$G$1314,6,0)</f>
        <v>Pasajes al Interior</v>
      </c>
      <c r="F163" s="19">
        <v>518</v>
      </c>
      <c r="G163" s="23"/>
      <c r="H163" s="23"/>
      <c r="I163" s="23">
        <v>518</v>
      </c>
      <c r="J163" s="23"/>
      <c r="K163" s="23"/>
      <c r="L163" s="23"/>
      <c r="M163" s="23"/>
      <c r="N163" s="23"/>
      <c r="O163" s="23"/>
      <c r="P163" s="23"/>
      <c r="Q163" s="23"/>
      <c r="R163" s="23"/>
      <c r="S163" s="21">
        <f>SUM(G163:R163)</f>
        <v>518</v>
      </c>
      <c r="T163" s="22" t="b">
        <f t="shared" si="0"/>
        <v>1</v>
      </c>
    </row>
    <row r="164" spans="1:20">
      <c r="A164" s="16" t="str">
        <f t="shared" si="10"/>
        <v>53</v>
      </c>
      <c r="B164" s="17" t="s">
        <v>64</v>
      </c>
      <c r="C164" s="17" t="s">
        <v>1050</v>
      </c>
      <c r="D164" s="18">
        <v>530301</v>
      </c>
      <c r="E164" s="29" t="str">
        <f>VLOOKUP(D164,Clasificador!$B$5:$G$1314,6,0)</f>
        <v>Pasajes al Interior</v>
      </c>
      <c r="F164" s="19">
        <v>572</v>
      </c>
      <c r="G164" s="23"/>
      <c r="H164" s="23"/>
      <c r="I164" s="23">
        <v>572</v>
      </c>
      <c r="J164" s="23"/>
      <c r="K164" s="23"/>
      <c r="L164" s="103"/>
      <c r="M164" s="23"/>
      <c r="N164" s="23"/>
      <c r="O164" s="23"/>
      <c r="P164" s="23"/>
      <c r="Q164" s="23"/>
      <c r="R164" s="23"/>
      <c r="S164" s="21">
        <f>SUM(G164:R164)</f>
        <v>572</v>
      </c>
      <c r="T164" s="22" t="b">
        <f t="shared" ref="T164" si="26">+S164=F164</f>
        <v>1</v>
      </c>
    </row>
    <row r="165" spans="1:20">
      <c r="A165" s="16" t="str">
        <f t="shared" si="10"/>
        <v>53</v>
      </c>
      <c r="B165" s="17" t="s">
        <v>64</v>
      </c>
      <c r="C165" s="17" t="s">
        <v>1042</v>
      </c>
      <c r="D165" s="18">
        <v>530303</v>
      </c>
      <c r="E165" s="29" t="str">
        <f>VLOOKUP(D165,Clasificador!$B$5:$G$1314,6,0)</f>
        <v>Viáticos y Subsistencias en el Interior</v>
      </c>
      <c r="F165" s="19">
        <v>1760</v>
      </c>
      <c r="G165" s="20">
        <f t="shared" ref="G165" si="27">F165/12</f>
        <v>146.66666666666666</v>
      </c>
      <c r="H165" s="20">
        <f t="shared" ref="H165" si="28">G165</f>
        <v>146.66666666666666</v>
      </c>
      <c r="I165" s="20">
        <f>H165</f>
        <v>146.66666666666666</v>
      </c>
      <c r="J165" s="20">
        <f t="shared" ref="J165:R165" si="29">I165</f>
        <v>146.66666666666666</v>
      </c>
      <c r="K165" s="20">
        <f t="shared" si="29"/>
        <v>146.66666666666666</v>
      </c>
      <c r="L165" s="20">
        <f t="shared" si="29"/>
        <v>146.66666666666666</v>
      </c>
      <c r="M165" s="20">
        <f t="shared" si="29"/>
        <v>146.66666666666666</v>
      </c>
      <c r="N165" s="20">
        <f t="shared" si="29"/>
        <v>146.66666666666666</v>
      </c>
      <c r="O165" s="20">
        <f t="shared" si="29"/>
        <v>146.66666666666666</v>
      </c>
      <c r="P165" s="20">
        <f t="shared" si="29"/>
        <v>146.66666666666666</v>
      </c>
      <c r="Q165" s="20">
        <f t="shared" si="29"/>
        <v>146.66666666666666</v>
      </c>
      <c r="R165" s="20">
        <f t="shared" si="29"/>
        <v>146.66666666666666</v>
      </c>
      <c r="S165" s="21">
        <f t="shared" si="2"/>
        <v>1760.0000000000002</v>
      </c>
      <c r="T165" s="22" t="b">
        <f t="shared" si="0"/>
        <v>1</v>
      </c>
    </row>
    <row r="166" spans="1:20">
      <c r="A166" s="16" t="str">
        <f t="shared" si="10"/>
        <v>53</v>
      </c>
      <c r="B166" s="17" t="s">
        <v>64</v>
      </c>
      <c r="C166" s="17" t="s">
        <v>1043</v>
      </c>
      <c r="D166" s="18">
        <v>530303</v>
      </c>
      <c r="E166" s="29" t="str">
        <f>VLOOKUP(D166,Clasificador!$B$5:$G$1314,6,0)</f>
        <v>Viáticos y Subsistencias en el Interior</v>
      </c>
      <c r="F166" s="19">
        <v>400</v>
      </c>
      <c r="G166" s="23">
        <v>100</v>
      </c>
      <c r="H166" s="23"/>
      <c r="I166" s="23"/>
      <c r="J166" s="23">
        <v>100</v>
      </c>
      <c r="K166" s="23"/>
      <c r="L166" s="23"/>
      <c r="M166" s="23">
        <v>100</v>
      </c>
      <c r="N166" s="23"/>
      <c r="O166" s="23"/>
      <c r="P166" s="23">
        <v>100</v>
      </c>
      <c r="Q166" s="23"/>
      <c r="R166" s="23"/>
      <c r="S166" s="21">
        <f t="shared" si="2"/>
        <v>400</v>
      </c>
      <c r="T166" s="22" t="b">
        <f t="shared" si="0"/>
        <v>1</v>
      </c>
    </row>
    <row r="167" spans="1:20">
      <c r="A167" s="16" t="str">
        <f t="shared" si="10"/>
        <v>53</v>
      </c>
      <c r="B167" s="17" t="s">
        <v>64</v>
      </c>
      <c r="C167" s="17" t="s">
        <v>1576</v>
      </c>
      <c r="D167" s="18">
        <v>530303</v>
      </c>
      <c r="E167" s="29" t="str">
        <f>VLOOKUP(D167,Clasificador!$B$5:$G$1314,6,0)</f>
        <v>Viáticos y Subsistencias en el Interior</v>
      </c>
      <c r="F167" s="19">
        <v>400</v>
      </c>
      <c r="G167" s="23">
        <v>100</v>
      </c>
      <c r="H167" s="23"/>
      <c r="I167" s="23"/>
      <c r="J167" s="23">
        <v>100</v>
      </c>
      <c r="K167" s="23"/>
      <c r="L167" s="23"/>
      <c r="M167" s="23">
        <v>100</v>
      </c>
      <c r="N167" s="23"/>
      <c r="O167" s="23"/>
      <c r="P167" s="23">
        <v>100</v>
      </c>
      <c r="Q167" s="23"/>
      <c r="R167" s="23"/>
      <c r="S167" s="21">
        <f t="shared" si="2"/>
        <v>400</v>
      </c>
      <c r="T167" s="22" t="b">
        <f t="shared" si="0"/>
        <v>1</v>
      </c>
    </row>
    <row r="168" spans="1:20">
      <c r="A168" s="16" t="str">
        <f t="shared" si="10"/>
        <v>53</v>
      </c>
      <c r="B168" s="17" t="s">
        <v>64</v>
      </c>
      <c r="C168" s="17" t="s">
        <v>1050</v>
      </c>
      <c r="D168" s="18">
        <v>530303</v>
      </c>
      <c r="E168" s="29" t="str">
        <f>VLOOKUP(D168,Clasificador!$B$5:$G$1314,6,0)</f>
        <v>Viáticos y Subsistencias en el Interior</v>
      </c>
      <c r="F168" s="19">
        <v>400</v>
      </c>
      <c r="G168" s="23">
        <v>100</v>
      </c>
      <c r="H168" s="23"/>
      <c r="I168" s="23"/>
      <c r="J168" s="23">
        <v>100</v>
      </c>
      <c r="K168" s="23"/>
      <c r="L168" s="23"/>
      <c r="M168" s="23">
        <v>100</v>
      </c>
      <c r="N168" s="23"/>
      <c r="O168" s="23"/>
      <c r="P168" s="23">
        <v>100</v>
      </c>
      <c r="Q168" s="23"/>
      <c r="R168" s="23"/>
      <c r="S168" s="21">
        <f t="shared" ref="S168" si="30">SUM(G168:R168)</f>
        <v>400</v>
      </c>
      <c r="T168" s="22" t="b">
        <f t="shared" ref="T168" si="31">+S168=F168</f>
        <v>1</v>
      </c>
    </row>
    <row r="169" spans="1:20">
      <c r="A169" s="16" t="str">
        <f t="shared" si="10"/>
        <v>53</v>
      </c>
      <c r="B169" s="17" t="s">
        <v>64</v>
      </c>
      <c r="C169" s="209" t="s">
        <v>1567</v>
      </c>
      <c r="D169" s="18">
        <v>530303</v>
      </c>
      <c r="E169" s="29" t="str">
        <f>VLOOKUP(D169,Clasificador!$B$5:$G$1314,6,0)</f>
        <v>Viáticos y Subsistencias en el Interior</v>
      </c>
      <c r="F169" s="19">
        <v>400</v>
      </c>
      <c r="G169" s="23">
        <v>100</v>
      </c>
      <c r="H169" s="23"/>
      <c r="I169" s="23"/>
      <c r="J169" s="23">
        <v>100</v>
      </c>
      <c r="K169" s="23"/>
      <c r="L169" s="23"/>
      <c r="M169" s="23">
        <v>100</v>
      </c>
      <c r="N169" s="23"/>
      <c r="O169" s="23"/>
      <c r="P169" s="23">
        <v>100</v>
      </c>
      <c r="Q169" s="23"/>
      <c r="R169" s="23"/>
      <c r="S169" s="21">
        <f t="shared" si="2"/>
        <v>400</v>
      </c>
      <c r="T169" s="22" t="b">
        <f t="shared" si="0"/>
        <v>1</v>
      </c>
    </row>
    <row r="170" spans="1:20">
      <c r="A170" s="16" t="str">
        <f t="shared" si="10"/>
        <v>53</v>
      </c>
      <c r="B170" s="17" t="s">
        <v>64</v>
      </c>
      <c r="C170" s="17" t="s">
        <v>1044</v>
      </c>
      <c r="D170" s="18">
        <v>530303</v>
      </c>
      <c r="E170" s="29" t="str">
        <f>VLOOKUP(D170,Clasificador!$B$5:$G$1314,6,0)</f>
        <v>Viáticos y Subsistencias en el Interior</v>
      </c>
      <c r="F170" s="19">
        <v>400</v>
      </c>
      <c r="G170" s="23">
        <v>100</v>
      </c>
      <c r="H170" s="23"/>
      <c r="I170" s="23"/>
      <c r="J170" s="23">
        <v>100</v>
      </c>
      <c r="K170" s="23"/>
      <c r="L170" s="23"/>
      <c r="M170" s="23">
        <v>100</v>
      </c>
      <c r="N170" s="23"/>
      <c r="O170" s="23"/>
      <c r="P170" s="23">
        <v>100</v>
      </c>
      <c r="Q170" s="23"/>
      <c r="R170" s="23"/>
      <c r="S170" s="21">
        <f t="shared" si="2"/>
        <v>400</v>
      </c>
      <c r="T170" s="22" t="b">
        <f t="shared" si="0"/>
        <v>1</v>
      </c>
    </row>
    <row r="171" spans="1:20">
      <c r="A171" s="16" t="str">
        <f t="shared" si="10"/>
        <v>53</v>
      </c>
      <c r="B171" s="17" t="s">
        <v>64</v>
      </c>
      <c r="C171" s="17" t="s">
        <v>1045</v>
      </c>
      <c r="D171" s="18">
        <v>530303</v>
      </c>
      <c r="E171" s="29" t="str">
        <f>VLOOKUP(D171,Clasificador!$B$5:$G$1314,6,0)</f>
        <v>Viáticos y Subsistencias en el Interior</v>
      </c>
      <c r="F171" s="19">
        <v>400</v>
      </c>
      <c r="G171" s="23">
        <v>100</v>
      </c>
      <c r="H171" s="23"/>
      <c r="I171" s="23"/>
      <c r="J171" s="23">
        <v>100</v>
      </c>
      <c r="K171" s="23"/>
      <c r="L171" s="23"/>
      <c r="M171" s="23">
        <v>100</v>
      </c>
      <c r="N171" s="23"/>
      <c r="O171" s="23"/>
      <c r="P171" s="23">
        <v>100</v>
      </c>
      <c r="Q171" s="23"/>
      <c r="R171" s="23"/>
      <c r="S171" s="21">
        <f t="shared" si="2"/>
        <v>400</v>
      </c>
      <c r="T171" s="22" t="b">
        <f t="shared" si="0"/>
        <v>1</v>
      </c>
    </row>
    <row r="172" spans="1:20">
      <c r="A172" s="16" t="str">
        <f t="shared" si="10"/>
        <v>53</v>
      </c>
      <c r="B172" s="17" t="s">
        <v>64</v>
      </c>
      <c r="C172" s="17" t="s">
        <v>1046</v>
      </c>
      <c r="D172" s="18">
        <v>530303</v>
      </c>
      <c r="E172" s="29" t="str">
        <f>VLOOKUP(D172,Clasificador!$B$5:$G$1314,6,0)</f>
        <v>Viáticos y Subsistencias en el Interior</v>
      </c>
      <c r="F172" s="19">
        <v>400</v>
      </c>
      <c r="G172" s="23">
        <v>100</v>
      </c>
      <c r="H172" s="23"/>
      <c r="I172" s="23"/>
      <c r="J172" s="23">
        <v>100</v>
      </c>
      <c r="K172" s="23"/>
      <c r="L172" s="23"/>
      <c r="M172" s="23">
        <v>100</v>
      </c>
      <c r="N172" s="23"/>
      <c r="O172" s="23"/>
      <c r="P172" s="23">
        <v>100</v>
      </c>
      <c r="Q172" s="23"/>
      <c r="R172" s="23"/>
      <c r="S172" s="21">
        <f t="shared" si="2"/>
        <v>400</v>
      </c>
      <c r="T172" s="22" t="b">
        <f t="shared" si="0"/>
        <v>1</v>
      </c>
    </row>
    <row r="173" spans="1:20">
      <c r="A173" s="16" t="str">
        <f t="shared" si="10"/>
        <v>53</v>
      </c>
      <c r="B173" s="17" t="s">
        <v>64</v>
      </c>
      <c r="C173" s="17" t="s">
        <v>1047</v>
      </c>
      <c r="D173" s="18">
        <v>530303</v>
      </c>
      <c r="E173" s="29" t="str">
        <f>VLOOKUP(D173,Clasificador!$B$5:$G$1314,6,0)</f>
        <v>Viáticos y Subsistencias en el Interior</v>
      </c>
      <c r="F173" s="19">
        <v>400</v>
      </c>
      <c r="G173" s="23">
        <v>100</v>
      </c>
      <c r="H173" s="23"/>
      <c r="I173" s="23"/>
      <c r="J173" s="23">
        <v>100</v>
      </c>
      <c r="K173" s="23"/>
      <c r="L173" s="23"/>
      <c r="M173" s="23">
        <v>100</v>
      </c>
      <c r="N173" s="23"/>
      <c r="O173" s="23"/>
      <c r="P173" s="23">
        <v>100</v>
      </c>
      <c r="Q173" s="23"/>
      <c r="R173" s="23"/>
      <c r="S173" s="21">
        <f t="shared" si="2"/>
        <v>400</v>
      </c>
      <c r="T173" s="22" t="b">
        <f t="shared" si="0"/>
        <v>1</v>
      </c>
    </row>
    <row r="174" spans="1:20">
      <c r="A174" s="16" t="str">
        <f t="shared" si="10"/>
        <v>53</v>
      </c>
      <c r="B174" s="17" t="s">
        <v>64</v>
      </c>
      <c r="C174" s="17" t="s">
        <v>1048</v>
      </c>
      <c r="D174" s="18">
        <v>530303</v>
      </c>
      <c r="E174" s="29" t="str">
        <f>VLOOKUP(D174,Clasificador!$B$5:$G$1314,6,0)</f>
        <v>Viáticos y Subsistencias en el Interior</v>
      </c>
      <c r="F174" s="19">
        <v>400</v>
      </c>
      <c r="G174" s="23">
        <v>100</v>
      </c>
      <c r="H174" s="23"/>
      <c r="I174" s="23"/>
      <c r="J174" s="23">
        <v>100</v>
      </c>
      <c r="K174" s="23"/>
      <c r="L174" s="23"/>
      <c r="M174" s="23">
        <v>100</v>
      </c>
      <c r="N174" s="23"/>
      <c r="O174" s="23"/>
      <c r="P174" s="23">
        <v>100</v>
      </c>
      <c r="Q174" s="23"/>
      <c r="R174" s="23"/>
      <c r="S174" s="21">
        <f t="shared" si="2"/>
        <v>400</v>
      </c>
      <c r="T174" s="22" t="b">
        <f t="shared" si="0"/>
        <v>1</v>
      </c>
    </row>
    <row r="175" spans="1:20">
      <c r="A175" s="16" t="str">
        <f t="shared" si="10"/>
        <v>53</v>
      </c>
      <c r="B175" s="17" t="s">
        <v>64</v>
      </c>
      <c r="C175" s="17" t="s">
        <v>1566</v>
      </c>
      <c r="D175" s="18">
        <v>530303</v>
      </c>
      <c r="E175" s="29" t="str">
        <f>VLOOKUP(D175,Clasificador!$B$5:$G$1314,6,0)</f>
        <v>Viáticos y Subsistencias en el Interior</v>
      </c>
      <c r="F175" s="19">
        <v>400</v>
      </c>
      <c r="G175" s="23">
        <v>100</v>
      </c>
      <c r="H175" s="23"/>
      <c r="I175" s="23"/>
      <c r="J175" s="23">
        <v>100</v>
      </c>
      <c r="K175" s="23"/>
      <c r="L175" s="23"/>
      <c r="M175" s="23">
        <v>100</v>
      </c>
      <c r="N175" s="23"/>
      <c r="O175" s="23"/>
      <c r="P175" s="23">
        <v>100</v>
      </c>
      <c r="Q175" s="23"/>
      <c r="R175" s="23"/>
      <c r="S175" s="21">
        <f t="shared" si="2"/>
        <v>400</v>
      </c>
      <c r="T175" s="22" t="b">
        <f t="shared" si="0"/>
        <v>1</v>
      </c>
    </row>
    <row r="176" spans="1:20">
      <c r="A176" s="16" t="str">
        <f t="shared" si="10"/>
        <v>53</v>
      </c>
      <c r="B176" s="17" t="s">
        <v>64</v>
      </c>
      <c r="C176" s="209" t="s">
        <v>1568</v>
      </c>
      <c r="D176" s="18">
        <v>530303</v>
      </c>
      <c r="E176" s="29" t="str">
        <f>VLOOKUP(D176,Clasificador!$B$5:$G$1314,6,0)</f>
        <v>Viáticos y Subsistencias en el Interior</v>
      </c>
      <c r="F176" s="19">
        <v>400</v>
      </c>
      <c r="G176" s="23">
        <v>100</v>
      </c>
      <c r="H176" s="23"/>
      <c r="I176" s="23"/>
      <c r="J176" s="23">
        <v>100</v>
      </c>
      <c r="K176" s="23"/>
      <c r="L176" s="23"/>
      <c r="M176" s="23">
        <v>100</v>
      </c>
      <c r="N176" s="23"/>
      <c r="O176" s="23"/>
      <c r="P176" s="23">
        <v>100</v>
      </c>
      <c r="Q176" s="23"/>
      <c r="R176" s="23"/>
      <c r="S176" s="21">
        <f t="shared" si="2"/>
        <v>400</v>
      </c>
      <c r="T176" s="22" t="b">
        <f t="shared" si="0"/>
        <v>1</v>
      </c>
    </row>
    <row r="177" spans="1:20">
      <c r="A177" s="16" t="str">
        <f t="shared" si="10"/>
        <v>53</v>
      </c>
      <c r="B177" s="17" t="s">
        <v>64</v>
      </c>
      <c r="C177" s="209" t="s">
        <v>1570</v>
      </c>
      <c r="D177" s="18">
        <v>530303</v>
      </c>
      <c r="E177" s="29" t="str">
        <f>VLOOKUP(D177,Clasificador!$B$5:$G$1314,6,0)</f>
        <v>Viáticos y Subsistencias en el Interior</v>
      </c>
      <c r="F177" s="19">
        <v>400</v>
      </c>
      <c r="G177" s="23">
        <v>100</v>
      </c>
      <c r="H177" s="23"/>
      <c r="I177" s="23"/>
      <c r="J177" s="23">
        <v>100</v>
      </c>
      <c r="K177" s="23"/>
      <c r="L177" s="23"/>
      <c r="M177" s="23">
        <v>100</v>
      </c>
      <c r="N177" s="23"/>
      <c r="O177" s="23"/>
      <c r="P177" s="23">
        <v>100</v>
      </c>
      <c r="Q177" s="23"/>
      <c r="R177" s="23"/>
      <c r="S177" s="21">
        <f t="shared" si="2"/>
        <v>400</v>
      </c>
      <c r="T177" s="22" t="b">
        <f t="shared" si="0"/>
        <v>1</v>
      </c>
    </row>
    <row r="178" spans="1:20">
      <c r="A178" s="16" t="str">
        <f t="shared" si="10"/>
        <v>53</v>
      </c>
      <c r="B178" s="17" t="s">
        <v>64</v>
      </c>
      <c r="C178" s="17" t="s">
        <v>1049</v>
      </c>
      <c r="D178" s="18">
        <v>530303</v>
      </c>
      <c r="E178" s="29" t="str">
        <f>VLOOKUP(D178,Clasificador!$B$5:$G$1314,6,0)</f>
        <v>Viáticos y Subsistencias en el Interior</v>
      </c>
      <c r="F178" s="19">
        <v>400</v>
      </c>
      <c r="G178" s="23">
        <v>100</v>
      </c>
      <c r="H178" s="23"/>
      <c r="I178" s="23"/>
      <c r="J178" s="23">
        <v>100</v>
      </c>
      <c r="K178" s="23"/>
      <c r="L178" s="23"/>
      <c r="M178" s="23">
        <v>100</v>
      </c>
      <c r="N178" s="23"/>
      <c r="O178" s="23"/>
      <c r="P178" s="23">
        <v>100</v>
      </c>
      <c r="Q178" s="23"/>
      <c r="R178" s="23"/>
      <c r="S178" s="21">
        <f t="shared" si="2"/>
        <v>400</v>
      </c>
      <c r="T178" s="22" t="b">
        <f t="shared" si="0"/>
        <v>1</v>
      </c>
    </row>
    <row r="179" spans="1:20">
      <c r="A179" s="16" t="str">
        <f t="shared" si="10"/>
        <v>53</v>
      </c>
      <c r="B179" s="17" t="s">
        <v>64</v>
      </c>
      <c r="C179" s="17" t="s">
        <v>1569</v>
      </c>
      <c r="D179" s="18">
        <v>530303</v>
      </c>
      <c r="E179" s="29" t="str">
        <f>VLOOKUP(D179,Clasificador!$B$5:$G$1314,6,0)</f>
        <v>Viáticos y Subsistencias en el Interior</v>
      </c>
      <c r="F179" s="19">
        <v>400</v>
      </c>
      <c r="G179" s="23">
        <v>100</v>
      </c>
      <c r="H179" s="23"/>
      <c r="I179" s="23"/>
      <c r="J179" s="23">
        <v>100</v>
      </c>
      <c r="K179" s="23"/>
      <c r="L179" s="23"/>
      <c r="M179" s="23">
        <v>100</v>
      </c>
      <c r="N179" s="23"/>
      <c r="O179" s="23"/>
      <c r="P179" s="23">
        <v>100</v>
      </c>
      <c r="Q179" s="23"/>
      <c r="R179" s="23"/>
      <c r="S179" s="21">
        <f t="shared" si="2"/>
        <v>400</v>
      </c>
      <c r="T179" s="22" t="b">
        <f t="shared" si="0"/>
        <v>1</v>
      </c>
    </row>
    <row r="180" spans="1:20">
      <c r="A180" s="16" t="str">
        <f t="shared" si="10"/>
        <v>53</v>
      </c>
      <c r="B180" s="17" t="s">
        <v>64</v>
      </c>
      <c r="C180" s="17" t="s">
        <v>1571</v>
      </c>
      <c r="D180" s="18">
        <v>530303</v>
      </c>
      <c r="E180" s="29" t="str">
        <f>VLOOKUP(D180,Clasificador!$B$5:$G$1314,6,0)</f>
        <v>Viáticos y Subsistencias en el Interior</v>
      </c>
      <c r="F180" s="19">
        <v>400</v>
      </c>
      <c r="G180" s="23">
        <v>100</v>
      </c>
      <c r="H180" s="23"/>
      <c r="I180" s="23"/>
      <c r="J180" s="23">
        <v>100</v>
      </c>
      <c r="K180" s="23"/>
      <c r="L180" s="23"/>
      <c r="M180" s="23">
        <v>100</v>
      </c>
      <c r="N180" s="23"/>
      <c r="O180" s="23"/>
      <c r="P180" s="23">
        <v>100</v>
      </c>
      <c r="Q180" s="23"/>
      <c r="R180" s="23"/>
      <c r="S180" s="21">
        <f t="shared" si="2"/>
        <v>400</v>
      </c>
      <c r="T180" s="22" t="b">
        <f t="shared" si="0"/>
        <v>1</v>
      </c>
    </row>
    <row r="181" spans="1:20">
      <c r="A181" s="16" t="str">
        <f t="shared" si="10"/>
        <v>53</v>
      </c>
      <c r="B181" s="17" t="s">
        <v>64</v>
      </c>
      <c r="C181" s="17" t="s">
        <v>1042</v>
      </c>
      <c r="D181" s="18">
        <v>530404</v>
      </c>
      <c r="E181" s="29" t="str">
        <f>VLOOKUP(D181,Clasificador!$B$5:$G$1314,6,0)</f>
        <v>Maquinarias y Equipos (Instalación, Mantenimiento y Reparación)</v>
      </c>
      <c r="F181" s="19">
        <v>54166</v>
      </c>
      <c r="G181" s="20"/>
      <c r="H181" s="20"/>
      <c r="I181" s="20">
        <f>F181/4</f>
        <v>13541.5</v>
      </c>
      <c r="J181" s="20">
        <f>I181</f>
        <v>13541.5</v>
      </c>
      <c r="K181" s="20">
        <f t="shared" ref="K181:L181" si="32">J181</f>
        <v>13541.5</v>
      </c>
      <c r="L181" s="20">
        <f t="shared" si="32"/>
        <v>13541.5</v>
      </c>
      <c r="M181" s="20"/>
      <c r="N181" s="20"/>
      <c r="O181" s="20"/>
      <c r="P181" s="20"/>
      <c r="Q181" s="20"/>
      <c r="R181" s="20"/>
      <c r="S181" s="21">
        <f t="shared" si="2"/>
        <v>54166</v>
      </c>
      <c r="T181" s="22" t="b">
        <f t="shared" si="0"/>
        <v>1</v>
      </c>
    </row>
    <row r="182" spans="1:20">
      <c r="A182" s="16" t="str">
        <f t="shared" si="10"/>
        <v>53</v>
      </c>
      <c r="B182" s="17" t="s">
        <v>64</v>
      </c>
      <c r="C182" s="17" t="s">
        <v>1050</v>
      </c>
      <c r="D182" s="18">
        <v>530404</v>
      </c>
      <c r="E182" s="29" t="str">
        <f>VLOOKUP(D182,Clasificador!$B$5:$G$1314,6,0)</f>
        <v>Maquinarias y Equipos (Instalación, Mantenimiento y Reparación)</v>
      </c>
      <c r="F182" s="19">
        <v>2915</v>
      </c>
      <c r="G182" s="20"/>
      <c r="H182" s="20"/>
      <c r="I182" s="20">
        <f t="shared" ref="I182" si="33">F182/4</f>
        <v>728.75</v>
      </c>
      <c r="J182" s="20">
        <f t="shared" ref="J182:L185" si="34">I182</f>
        <v>728.75</v>
      </c>
      <c r="K182" s="20">
        <f t="shared" si="34"/>
        <v>728.75</v>
      </c>
      <c r="L182" s="20">
        <f t="shared" si="34"/>
        <v>728.75</v>
      </c>
      <c r="M182" s="20"/>
      <c r="N182" s="20"/>
      <c r="O182" s="20"/>
      <c r="P182" s="20"/>
      <c r="Q182" s="20"/>
      <c r="R182" s="20"/>
      <c r="S182" s="21">
        <f t="shared" si="2"/>
        <v>2915</v>
      </c>
      <c r="T182" s="22" t="b">
        <f t="shared" si="0"/>
        <v>1</v>
      </c>
    </row>
    <row r="183" spans="1:20" ht="47.25">
      <c r="A183" s="16" t="str">
        <f t="shared" si="10"/>
        <v>53</v>
      </c>
      <c r="B183" s="17" t="s">
        <v>64</v>
      </c>
      <c r="C183" s="17" t="s">
        <v>1042</v>
      </c>
      <c r="D183" s="18">
        <v>530420</v>
      </c>
      <c r="E183" s="29" t="str">
        <f>VLOOKUP(D183,Clasificador!$B$5:$G$1314,6,0)</f>
        <v>Instalación, Mantenimiento y Reparación de Edificios, Locales y Residencias de propiedad
de las Entidades Públicas</v>
      </c>
      <c r="F183" s="19">
        <v>6481</v>
      </c>
      <c r="G183" s="20"/>
      <c r="H183" s="20"/>
      <c r="I183" s="20">
        <f>F183/2</f>
        <v>3240.5</v>
      </c>
      <c r="J183" s="20">
        <f t="shared" si="34"/>
        <v>3240.5</v>
      </c>
      <c r="K183" s="20"/>
      <c r="L183" s="20"/>
      <c r="M183" s="20"/>
      <c r="N183" s="20"/>
      <c r="O183" s="20"/>
      <c r="P183" s="20"/>
      <c r="Q183" s="20"/>
      <c r="R183" s="20"/>
      <c r="S183" s="21">
        <f t="shared" si="2"/>
        <v>6481</v>
      </c>
      <c r="T183" s="22" t="b">
        <f t="shared" si="0"/>
        <v>1</v>
      </c>
    </row>
    <row r="184" spans="1:20" ht="47.25">
      <c r="A184" s="16" t="str">
        <f t="shared" si="10"/>
        <v>53</v>
      </c>
      <c r="B184" s="17" t="s">
        <v>64</v>
      </c>
      <c r="C184" s="17" t="s">
        <v>1050</v>
      </c>
      <c r="D184" s="18">
        <v>530420</v>
      </c>
      <c r="E184" s="29" t="str">
        <f>VLOOKUP(D184,Clasificador!$B$5:$G$1314,6,0)</f>
        <v>Instalación, Mantenimiento y Reparación de Edificios, Locales y Residencias de propiedad
de las Entidades Públicas</v>
      </c>
      <c r="F184" s="19">
        <v>695</v>
      </c>
      <c r="G184" s="20"/>
      <c r="H184" s="20"/>
      <c r="I184" s="20">
        <f>F184</f>
        <v>695</v>
      </c>
      <c r="J184" s="20"/>
      <c r="K184" s="20"/>
      <c r="L184" s="20"/>
      <c r="M184" s="20"/>
      <c r="N184" s="20"/>
      <c r="O184" s="20"/>
      <c r="P184" s="20"/>
      <c r="Q184" s="20"/>
      <c r="R184" s="20"/>
      <c r="S184" s="21">
        <f t="shared" si="2"/>
        <v>695</v>
      </c>
      <c r="T184" s="22" t="b">
        <f t="shared" si="0"/>
        <v>1</v>
      </c>
    </row>
    <row r="185" spans="1:20">
      <c r="A185" s="16" t="str">
        <f t="shared" si="10"/>
        <v>53</v>
      </c>
      <c r="B185" s="17" t="s">
        <v>64</v>
      </c>
      <c r="C185" s="17" t="s">
        <v>1042</v>
      </c>
      <c r="D185" s="18">
        <v>530422</v>
      </c>
      <c r="E185" s="29" t="str">
        <f>VLOOKUP(D185,Clasificador!$B$5:$G$1314,6,0)</f>
        <v>Vehículos Terrestres (Mantenimiento y Reparaciones)</v>
      </c>
      <c r="F185" s="19">
        <v>2070</v>
      </c>
      <c r="G185" s="20"/>
      <c r="H185" s="20"/>
      <c r="I185" s="20">
        <f t="shared" ref="I185" si="35">F185/4</f>
        <v>517.5</v>
      </c>
      <c r="J185" s="20">
        <f t="shared" si="34"/>
        <v>517.5</v>
      </c>
      <c r="K185" s="20">
        <f t="shared" si="34"/>
        <v>517.5</v>
      </c>
      <c r="L185" s="20">
        <f t="shared" si="34"/>
        <v>517.5</v>
      </c>
      <c r="M185" s="20"/>
      <c r="N185" s="20"/>
      <c r="O185" s="20"/>
      <c r="P185" s="20"/>
      <c r="Q185" s="20"/>
      <c r="R185" s="20"/>
      <c r="S185" s="21">
        <f t="shared" si="2"/>
        <v>2070</v>
      </c>
      <c r="T185" s="22" t="b">
        <f t="shared" si="0"/>
        <v>1</v>
      </c>
    </row>
    <row r="186" spans="1:20" ht="47.25">
      <c r="A186" s="16" t="str">
        <f t="shared" si="10"/>
        <v>53</v>
      </c>
      <c r="B186" s="17" t="s">
        <v>64</v>
      </c>
      <c r="C186" s="17" t="s">
        <v>1042</v>
      </c>
      <c r="D186" s="18">
        <v>530502</v>
      </c>
      <c r="E186" s="29" t="str">
        <f>VLOOKUP(D186,Clasificador!$B$5:$G$1314,6,0)</f>
        <v>Edificios,   Locales   y   Residencias,   Parqueaderos,   Casilleros   Judiciales   y   Bancarios
(Arrendamiento)</v>
      </c>
      <c r="F186" s="19">
        <v>3020</v>
      </c>
      <c r="G186" s="20">
        <f>F186/12</f>
        <v>251.66666666666666</v>
      </c>
      <c r="H186" s="20">
        <f>G186</f>
        <v>251.66666666666666</v>
      </c>
      <c r="I186" s="20">
        <f t="shared" ref="I186:R186" si="36">H186</f>
        <v>251.66666666666666</v>
      </c>
      <c r="J186" s="20">
        <f t="shared" si="36"/>
        <v>251.66666666666666</v>
      </c>
      <c r="K186" s="20">
        <f t="shared" si="36"/>
        <v>251.66666666666666</v>
      </c>
      <c r="L186" s="20">
        <f t="shared" si="36"/>
        <v>251.66666666666666</v>
      </c>
      <c r="M186" s="20">
        <f t="shared" si="36"/>
        <v>251.66666666666666</v>
      </c>
      <c r="N186" s="20">
        <f t="shared" si="36"/>
        <v>251.66666666666666</v>
      </c>
      <c r="O186" s="20">
        <f t="shared" si="36"/>
        <v>251.66666666666666</v>
      </c>
      <c r="P186" s="20">
        <f t="shared" si="36"/>
        <v>251.66666666666666</v>
      </c>
      <c r="Q186" s="20">
        <f t="shared" si="36"/>
        <v>251.66666666666666</v>
      </c>
      <c r="R186" s="20">
        <f t="shared" si="36"/>
        <v>251.66666666666666</v>
      </c>
      <c r="S186" s="21">
        <f t="shared" si="2"/>
        <v>3019.9999999999995</v>
      </c>
      <c r="T186" s="22" t="b">
        <f t="shared" si="0"/>
        <v>1</v>
      </c>
    </row>
    <row r="187" spans="1:20">
      <c r="A187" s="16" t="str">
        <f t="shared" si="10"/>
        <v>53</v>
      </c>
      <c r="B187" s="17" t="s">
        <v>64</v>
      </c>
      <c r="C187" s="17" t="s">
        <v>1042</v>
      </c>
      <c r="D187" s="18">
        <v>530504</v>
      </c>
      <c r="E187" s="29" t="str">
        <f>VLOOKUP(D187,Clasificador!$B$5:$G$1314,6,0)</f>
        <v>Maquinarias y Equipos (Arrendamiento)</v>
      </c>
      <c r="F187" s="19">
        <v>768</v>
      </c>
      <c r="G187" s="20"/>
      <c r="H187" s="20"/>
      <c r="I187" s="20">
        <v>768</v>
      </c>
      <c r="J187" s="20"/>
      <c r="K187" s="20"/>
      <c r="L187" s="20"/>
      <c r="M187" s="20"/>
      <c r="N187" s="20"/>
      <c r="O187" s="20"/>
      <c r="P187" s="20"/>
      <c r="Q187" s="20"/>
      <c r="R187" s="20"/>
      <c r="S187" s="21">
        <f t="shared" si="2"/>
        <v>768</v>
      </c>
      <c r="T187" s="22" t="b">
        <f t="shared" si="0"/>
        <v>1</v>
      </c>
    </row>
    <row r="188" spans="1:20">
      <c r="A188" s="16" t="str">
        <f t="shared" si="10"/>
        <v>53</v>
      </c>
      <c r="B188" s="17" t="s">
        <v>64</v>
      </c>
      <c r="C188" s="17" t="s">
        <v>1050</v>
      </c>
      <c r="D188" s="18">
        <v>530504</v>
      </c>
      <c r="E188" s="29" t="str">
        <f>VLOOKUP(D188,Clasificador!$B$5:$G$1314,6,0)</f>
        <v>Maquinarias y Equipos (Arrendamiento)</v>
      </c>
      <c r="F188" s="19">
        <v>607</v>
      </c>
      <c r="G188" s="20"/>
      <c r="H188" s="20"/>
      <c r="I188" s="20">
        <v>607</v>
      </c>
      <c r="J188" s="20"/>
      <c r="K188" s="20"/>
      <c r="L188" s="20"/>
      <c r="M188" s="20"/>
      <c r="N188" s="20"/>
      <c r="O188" s="20"/>
      <c r="P188" s="20"/>
      <c r="Q188" s="20"/>
      <c r="R188" s="20"/>
      <c r="S188" s="21">
        <f t="shared" si="2"/>
        <v>607</v>
      </c>
      <c r="T188" s="22" t="b">
        <f t="shared" si="0"/>
        <v>1</v>
      </c>
    </row>
    <row r="189" spans="1:20" ht="31.5">
      <c r="A189" s="16" t="str">
        <f t="shared" si="10"/>
        <v>53</v>
      </c>
      <c r="B189" s="17" t="s">
        <v>64</v>
      </c>
      <c r="C189" s="17" t="s">
        <v>1042</v>
      </c>
      <c r="D189" s="18">
        <v>530701</v>
      </c>
      <c r="E189" s="29" t="str">
        <f>VLOOKUP(D189,Clasificador!$B$5:$G$1314,6,0)</f>
        <v>Desarrollo, Actualización, Asistencia Técnica y Soporte de Sistemas Informáticos</v>
      </c>
      <c r="F189" s="19">
        <v>1040</v>
      </c>
      <c r="G189" s="20"/>
      <c r="H189" s="20"/>
      <c r="I189" s="20"/>
      <c r="J189" s="20"/>
      <c r="K189" s="20"/>
      <c r="L189" s="20"/>
      <c r="M189" s="20">
        <v>740</v>
      </c>
      <c r="N189" s="20"/>
      <c r="O189" s="20"/>
      <c r="P189" s="20"/>
      <c r="Q189" s="20"/>
      <c r="R189" s="20">
        <v>300</v>
      </c>
      <c r="S189" s="21">
        <f t="shared" si="2"/>
        <v>1040</v>
      </c>
      <c r="T189" s="22" t="b">
        <f t="shared" si="0"/>
        <v>1</v>
      </c>
    </row>
    <row r="190" spans="1:20">
      <c r="A190" s="16" t="str">
        <f t="shared" si="10"/>
        <v>53</v>
      </c>
      <c r="B190" s="17" t="s">
        <v>64</v>
      </c>
      <c r="C190" s="17" t="s">
        <v>1042</v>
      </c>
      <c r="D190" s="18">
        <v>530704</v>
      </c>
      <c r="E190" s="29" t="str">
        <f>VLOOKUP(D190,Clasificador!$B$5:$G$1314,6,0)</f>
        <v>Mantenimiento y Reparación de Equipos y Sistemas Informáticos</v>
      </c>
      <c r="F190" s="19">
        <v>1000</v>
      </c>
      <c r="G190" s="20"/>
      <c r="H190" s="20"/>
      <c r="I190" s="20"/>
      <c r="J190" s="20"/>
      <c r="K190" s="20"/>
      <c r="L190" s="20">
        <v>1000</v>
      </c>
      <c r="M190" s="20"/>
      <c r="N190" s="20"/>
      <c r="O190" s="20"/>
      <c r="P190" s="20"/>
      <c r="Q190" s="20"/>
      <c r="R190" s="20"/>
      <c r="S190" s="21">
        <f t="shared" si="2"/>
        <v>1000</v>
      </c>
      <c r="T190" s="22" t="b">
        <f t="shared" si="0"/>
        <v>1</v>
      </c>
    </row>
    <row r="191" spans="1:20" ht="47.25">
      <c r="A191" s="16" t="str">
        <f t="shared" si="10"/>
        <v>53</v>
      </c>
      <c r="B191" s="17" t="s">
        <v>64</v>
      </c>
      <c r="C191" s="17" t="s">
        <v>1042</v>
      </c>
      <c r="D191" s="18">
        <v>530802</v>
      </c>
      <c r="E191" s="29" t="str">
        <f>VLOOKUP(D191,Clasificador!$B$5:$G$1314,6,0)</f>
        <v>Vestuario,  Lencería,  Prendas  de  Protección;  y,  Accesorios  para  Uniformes  Militares  y
Policiales; y, Carpas</v>
      </c>
      <c r="F191" s="19">
        <v>22591</v>
      </c>
      <c r="G191" s="20"/>
      <c r="H191" s="20"/>
      <c r="I191" s="20"/>
      <c r="J191" s="20">
        <v>22591</v>
      </c>
      <c r="K191" s="20"/>
      <c r="L191" s="20"/>
      <c r="M191" s="20"/>
      <c r="N191" s="20"/>
      <c r="O191" s="20"/>
      <c r="P191" s="20"/>
      <c r="Q191" s="20"/>
      <c r="R191" s="20"/>
      <c r="S191" s="21">
        <f t="shared" si="2"/>
        <v>22591</v>
      </c>
      <c r="T191" s="22" t="b">
        <f t="shared" si="0"/>
        <v>1</v>
      </c>
    </row>
    <row r="192" spans="1:20" ht="47.25">
      <c r="A192" s="16" t="str">
        <f t="shared" si="10"/>
        <v>53</v>
      </c>
      <c r="B192" s="17" t="s">
        <v>64</v>
      </c>
      <c r="C192" s="17" t="s">
        <v>1050</v>
      </c>
      <c r="D192" s="18">
        <v>530802</v>
      </c>
      <c r="E192" s="29" t="str">
        <f>VLOOKUP(D192,Clasificador!$B$5:$G$1314,6,0)</f>
        <v>Vestuario,  Lencería,  Prendas  de  Protección;  y,  Accesorios  para  Uniformes  Militares  y
Policiales; y, Carpas</v>
      </c>
      <c r="F192" s="19">
        <v>1218</v>
      </c>
      <c r="G192" s="20"/>
      <c r="H192" s="20"/>
      <c r="I192" s="20">
        <v>1218</v>
      </c>
      <c r="J192" s="20"/>
      <c r="K192" s="20"/>
      <c r="L192" s="20"/>
      <c r="M192" s="20"/>
      <c r="N192" s="20"/>
      <c r="O192" s="20"/>
      <c r="P192" s="20"/>
      <c r="Q192" s="20"/>
      <c r="R192" s="20"/>
      <c r="S192" s="21">
        <f t="shared" si="2"/>
        <v>1218</v>
      </c>
      <c r="T192" s="22" t="b">
        <f t="shared" si="0"/>
        <v>1</v>
      </c>
    </row>
    <row r="193" spans="1:20">
      <c r="A193" s="16" t="str">
        <f t="shared" si="10"/>
        <v>53</v>
      </c>
      <c r="B193" s="17" t="s">
        <v>64</v>
      </c>
      <c r="C193" s="17" t="s">
        <v>1042</v>
      </c>
      <c r="D193" s="18">
        <v>530804</v>
      </c>
      <c r="E193" s="29" t="str">
        <f>VLOOKUP(D193,Clasificador!$B$5:$G$1314,6,0)</f>
        <v>Materiales de Oficina</v>
      </c>
      <c r="F193" s="19">
        <v>971</v>
      </c>
      <c r="G193" s="20"/>
      <c r="H193" s="20">
        <v>971</v>
      </c>
      <c r="I193" s="20"/>
      <c r="J193" s="20"/>
      <c r="K193" s="20"/>
      <c r="L193" s="20"/>
      <c r="M193" s="20"/>
      <c r="N193" s="20"/>
      <c r="O193" s="20"/>
      <c r="P193" s="20"/>
      <c r="Q193" s="20"/>
      <c r="R193" s="20"/>
      <c r="S193" s="21">
        <f t="shared" si="2"/>
        <v>971</v>
      </c>
      <c r="T193" s="22" t="b">
        <f t="shared" si="0"/>
        <v>1</v>
      </c>
    </row>
    <row r="194" spans="1:20">
      <c r="A194" s="16" t="str">
        <f t="shared" si="10"/>
        <v>53</v>
      </c>
      <c r="B194" s="17" t="s">
        <v>64</v>
      </c>
      <c r="C194" s="17" t="s">
        <v>1042</v>
      </c>
      <c r="D194" s="18">
        <v>530805</v>
      </c>
      <c r="E194" s="29" t="str">
        <f>VLOOKUP(D194,Clasificador!$B$5:$G$1314,6,0)</f>
        <v>Materiales de Aseo</v>
      </c>
      <c r="F194" s="19">
        <v>693</v>
      </c>
      <c r="G194" s="20"/>
      <c r="H194" s="20">
        <v>693</v>
      </c>
      <c r="I194" s="20"/>
      <c r="J194" s="20"/>
      <c r="K194" s="20"/>
      <c r="L194" s="20"/>
      <c r="M194" s="20"/>
      <c r="N194" s="20"/>
      <c r="O194" s="20"/>
      <c r="P194" s="20"/>
      <c r="Q194" s="20"/>
      <c r="R194" s="20"/>
      <c r="S194" s="21">
        <f t="shared" si="2"/>
        <v>693</v>
      </c>
      <c r="T194" s="22" t="b">
        <f t="shared" si="0"/>
        <v>1</v>
      </c>
    </row>
    <row r="195" spans="1:20">
      <c r="A195" s="16" t="str">
        <f t="shared" si="10"/>
        <v>53</v>
      </c>
      <c r="B195" s="17" t="s">
        <v>64</v>
      </c>
      <c r="C195" s="17" t="s">
        <v>1050</v>
      </c>
      <c r="D195" s="18">
        <v>530805</v>
      </c>
      <c r="E195" s="29" t="str">
        <f>VLOOKUP(D195,Clasificador!$B$5:$G$1314,6,0)</f>
        <v>Materiales de Aseo</v>
      </c>
      <c r="F195" s="19">
        <v>773</v>
      </c>
      <c r="G195" s="20"/>
      <c r="H195" s="20">
        <v>773</v>
      </c>
      <c r="I195" s="20"/>
      <c r="J195" s="20"/>
      <c r="K195" s="20"/>
      <c r="L195" s="20"/>
      <c r="M195" s="20"/>
      <c r="N195" s="20"/>
      <c r="O195" s="20"/>
      <c r="P195" s="20"/>
      <c r="Q195" s="20"/>
      <c r="R195" s="20"/>
      <c r="S195" s="21">
        <f t="shared" si="2"/>
        <v>773</v>
      </c>
      <c r="T195" s="22" t="b">
        <f t="shared" si="0"/>
        <v>1</v>
      </c>
    </row>
    <row r="196" spans="1:20">
      <c r="A196" s="16" t="str">
        <f t="shared" si="10"/>
        <v>53</v>
      </c>
      <c r="B196" s="17" t="s">
        <v>64</v>
      </c>
      <c r="C196" s="17" t="s">
        <v>1042</v>
      </c>
      <c r="D196" s="18">
        <v>530807</v>
      </c>
      <c r="E196" s="29" t="str">
        <f>VLOOKUP(D196,Clasificador!$B$5:$G$1314,6,0)</f>
        <v>Materiales de Impresión, Fotografía, Reproducción y Publicaciones</v>
      </c>
      <c r="F196" s="19">
        <v>1848</v>
      </c>
      <c r="G196" s="20"/>
      <c r="H196" s="20"/>
      <c r="I196" s="20"/>
      <c r="J196" s="20">
        <v>1848</v>
      </c>
      <c r="K196" s="20"/>
      <c r="L196" s="20"/>
      <c r="M196" s="20"/>
      <c r="N196" s="20"/>
      <c r="O196" s="20"/>
      <c r="P196" s="20"/>
      <c r="Q196" s="20"/>
      <c r="R196" s="20"/>
      <c r="S196" s="21">
        <f t="shared" si="2"/>
        <v>1848</v>
      </c>
      <c r="T196" s="22" t="b">
        <f t="shared" si="0"/>
        <v>1</v>
      </c>
    </row>
    <row r="197" spans="1:20">
      <c r="A197" s="16" t="str">
        <f t="shared" si="10"/>
        <v>53</v>
      </c>
      <c r="B197" s="17" t="s">
        <v>64</v>
      </c>
      <c r="C197" s="17" t="s">
        <v>1050</v>
      </c>
      <c r="D197" s="18">
        <v>530807</v>
      </c>
      <c r="E197" s="29" t="str">
        <f>VLOOKUP(D197,Clasificador!$B$5:$G$1314,6,0)</f>
        <v>Materiales de Impresión, Fotografía, Reproducción y Publicaciones</v>
      </c>
      <c r="F197" s="19">
        <v>2892</v>
      </c>
      <c r="G197" s="20"/>
      <c r="H197" s="20"/>
      <c r="I197" s="20"/>
      <c r="J197" s="20">
        <v>2892</v>
      </c>
      <c r="K197" s="20"/>
      <c r="L197" s="20"/>
      <c r="M197" s="20"/>
      <c r="N197" s="20"/>
      <c r="O197" s="20"/>
      <c r="P197" s="20"/>
      <c r="Q197" s="20"/>
      <c r="R197" s="20"/>
      <c r="S197" s="21">
        <f t="shared" si="2"/>
        <v>2892</v>
      </c>
      <c r="T197" s="22" t="b">
        <f t="shared" si="0"/>
        <v>1</v>
      </c>
    </row>
    <row r="198" spans="1:20" ht="47.25">
      <c r="A198" s="16" t="str">
        <f t="shared" si="10"/>
        <v>53</v>
      </c>
      <c r="B198" s="17" t="s">
        <v>64</v>
      </c>
      <c r="C198" s="17" t="s">
        <v>1042</v>
      </c>
      <c r="D198" s="18">
        <v>530811</v>
      </c>
      <c r="E198" s="29" t="str">
        <f>VLOOKUP(D198,Clasificador!$B$5:$G$1314,6,0)</f>
        <v>Insumos,    Materiales    y   Suministros    para    la    Construcción,    Electricidad,    Plomería,
Carpintería, Señalización Vial, Navegación y Contra Incendios</v>
      </c>
      <c r="F198" s="24">
        <v>3631</v>
      </c>
      <c r="G198" s="20"/>
      <c r="H198" s="20"/>
      <c r="I198" s="20">
        <v>3631</v>
      </c>
      <c r="J198" s="20"/>
      <c r="K198" s="20"/>
      <c r="L198" s="20"/>
      <c r="M198" s="20"/>
      <c r="N198" s="20"/>
      <c r="O198" s="20"/>
      <c r="P198" s="20"/>
      <c r="Q198" s="20"/>
      <c r="R198" s="20"/>
      <c r="S198" s="21">
        <f t="shared" si="2"/>
        <v>3631</v>
      </c>
      <c r="T198" s="22" t="b">
        <f t="shared" si="0"/>
        <v>1</v>
      </c>
    </row>
    <row r="199" spans="1:20">
      <c r="A199" s="16" t="str">
        <f t="shared" si="10"/>
        <v>53</v>
      </c>
      <c r="B199" s="17" t="s">
        <v>64</v>
      </c>
      <c r="C199" s="17" t="s">
        <v>1042</v>
      </c>
      <c r="D199" s="18">
        <v>530814</v>
      </c>
      <c r="E199" s="29" t="str">
        <f>VLOOKUP(D199,Clasificador!$B$5:$G$1314,6,0)</f>
        <v>Suministros para Actividades Agropecuarias, Pesca y Caza</v>
      </c>
      <c r="F199" s="19">
        <v>6412</v>
      </c>
      <c r="G199" s="20"/>
      <c r="H199" s="20"/>
      <c r="I199" s="20"/>
      <c r="J199" s="20"/>
      <c r="K199" s="20"/>
      <c r="L199" s="20"/>
      <c r="M199" s="19">
        <v>6412</v>
      </c>
      <c r="N199" s="20"/>
      <c r="O199" s="20"/>
      <c r="P199" s="20"/>
      <c r="Q199" s="20"/>
      <c r="R199" s="20"/>
      <c r="S199" s="21">
        <f t="shared" si="2"/>
        <v>6412</v>
      </c>
      <c r="T199" s="22" t="b">
        <f t="shared" si="0"/>
        <v>1</v>
      </c>
    </row>
    <row r="200" spans="1:20">
      <c r="A200" s="16" t="str">
        <f t="shared" si="10"/>
        <v>53</v>
      </c>
      <c r="B200" s="17" t="s">
        <v>64</v>
      </c>
      <c r="C200" s="17" t="s">
        <v>1043</v>
      </c>
      <c r="D200" s="18">
        <v>530814</v>
      </c>
      <c r="E200" s="29" t="str">
        <f>VLOOKUP(D200,Clasificador!$B$5:$G$1314,6,0)</f>
        <v>Suministros para Actividades Agropecuarias, Pesca y Caza</v>
      </c>
      <c r="F200" s="19">
        <v>200</v>
      </c>
      <c r="G200" s="20"/>
      <c r="H200" s="20"/>
      <c r="I200" s="20"/>
      <c r="J200" s="20"/>
      <c r="K200" s="20"/>
      <c r="L200" s="20"/>
      <c r="M200" s="19">
        <v>200</v>
      </c>
      <c r="N200" s="20"/>
      <c r="O200" s="20"/>
      <c r="P200" s="20"/>
      <c r="Q200" s="20"/>
      <c r="R200" s="20"/>
      <c r="S200" s="21">
        <f t="shared" ref="S200:S211" si="37">SUM(G200:R200)</f>
        <v>200</v>
      </c>
      <c r="T200" s="22" t="b">
        <f t="shared" ref="T200:T211" si="38">+S200=F200</f>
        <v>1</v>
      </c>
    </row>
    <row r="201" spans="1:20">
      <c r="A201" s="16" t="str">
        <f t="shared" ref="A201:A231" si="39">LEFT(D201,2)</f>
        <v>53</v>
      </c>
      <c r="B201" s="17" t="s">
        <v>64</v>
      </c>
      <c r="C201" s="17" t="s">
        <v>1576</v>
      </c>
      <c r="D201" s="18">
        <v>530814</v>
      </c>
      <c r="E201" s="29" t="str">
        <f>VLOOKUP(D201,Clasificador!$B$5:$G$1314,6,0)</f>
        <v>Suministros para Actividades Agropecuarias, Pesca y Caza</v>
      </c>
      <c r="F201" s="19">
        <v>1500</v>
      </c>
      <c r="G201" s="20"/>
      <c r="H201" s="20"/>
      <c r="I201" s="20"/>
      <c r="J201" s="20"/>
      <c r="K201" s="20"/>
      <c r="L201" s="20"/>
      <c r="M201" s="19">
        <v>1500</v>
      </c>
      <c r="N201" s="20"/>
      <c r="O201" s="20"/>
      <c r="P201" s="20"/>
      <c r="Q201" s="20"/>
      <c r="R201" s="20"/>
      <c r="S201" s="21">
        <f t="shared" si="37"/>
        <v>1500</v>
      </c>
      <c r="T201" s="22" t="b">
        <f t="shared" si="38"/>
        <v>1</v>
      </c>
    </row>
    <row r="202" spans="1:20">
      <c r="A202" s="16" t="str">
        <f t="shared" si="39"/>
        <v>53</v>
      </c>
      <c r="B202" s="17" t="s">
        <v>64</v>
      </c>
      <c r="C202" s="17" t="s">
        <v>1050</v>
      </c>
      <c r="D202" s="18">
        <v>530814</v>
      </c>
      <c r="E202" s="29" t="str">
        <f>VLOOKUP(D202,Clasificador!$B$5:$G$1314,6,0)</f>
        <v>Suministros para Actividades Agropecuarias, Pesca y Caza</v>
      </c>
      <c r="F202" s="19">
        <v>16314</v>
      </c>
      <c r="G202" s="20"/>
      <c r="H202" s="20"/>
      <c r="I202" s="20"/>
      <c r="J202" s="20"/>
      <c r="K202" s="20">
        <v>16314</v>
      </c>
      <c r="L202" s="20"/>
      <c r="M202" s="20"/>
      <c r="N202" s="20"/>
      <c r="O202" s="20"/>
      <c r="P202" s="20"/>
      <c r="Q202" s="20"/>
      <c r="R202" s="20"/>
      <c r="S202" s="21">
        <f t="shared" ref="S202" si="40">SUM(G202:R202)</f>
        <v>16314</v>
      </c>
      <c r="T202" s="22" t="b">
        <f t="shared" ref="T202" si="41">+S202=F202</f>
        <v>1</v>
      </c>
    </row>
    <row r="203" spans="1:20">
      <c r="A203" s="16" t="str">
        <f t="shared" si="39"/>
        <v>53</v>
      </c>
      <c r="B203" s="17" t="s">
        <v>64</v>
      </c>
      <c r="C203" s="17" t="s">
        <v>1044</v>
      </c>
      <c r="D203" s="18">
        <v>530814</v>
      </c>
      <c r="E203" s="29" t="str">
        <f>VLOOKUP(D203,Clasificador!$B$5:$G$1314,6,0)</f>
        <v>Suministros para Actividades Agropecuarias, Pesca y Caza</v>
      </c>
      <c r="F203" s="19">
        <v>500</v>
      </c>
      <c r="G203" s="20"/>
      <c r="H203" s="20"/>
      <c r="I203" s="20"/>
      <c r="J203" s="20"/>
      <c r="K203" s="20"/>
      <c r="L203" s="20"/>
      <c r="M203" s="19">
        <v>500</v>
      </c>
      <c r="N203" s="20"/>
      <c r="O203" s="20"/>
      <c r="P203" s="20"/>
      <c r="Q203" s="20"/>
      <c r="R203" s="20"/>
      <c r="S203" s="21">
        <f t="shared" si="37"/>
        <v>500</v>
      </c>
      <c r="T203" s="22" t="b">
        <f t="shared" si="38"/>
        <v>1</v>
      </c>
    </row>
    <row r="204" spans="1:20">
      <c r="A204" s="16" t="str">
        <f t="shared" si="39"/>
        <v>53</v>
      </c>
      <c r="B204" s="17" t="s">
        <v>64</v>
      </c>
      <c r="C204" s="17" t="s">
        <v>1045</v>
      </c>
      <c r="D204" s="18">
        <v>530814</v>
      </c>
      <c r="E204" s="29" t="str">
        <f>VLOOKUP(D204,Clasificador!$B$5:$G$1314,6,0)</f>
        <v>Suministros para Actividades Agropecuarias, Pesca y Caza</v>
      </c>
      <c r="F204" s="19">
        <v>225</v>
      </c>
      <c r="G204" s="20"/>
      <c r="H204" s="20"/>
      <c r="I204" s="20"/>
      <c r="J204" s="20"/>
      <c r="K204" s="20"/>
      <c r="L204" s="20"/>
      <c r="M204" s="19">
        <v>225</v>
      </c>
      <c r="N204" s="20"/>
      <c r="O204" s="20"/>
      <c r="P204" s="20"/>
      <c r="Q204" s="20"/>
      <c r="R204" s="20"/>
      <c r="S204" s="21">
        <f t="shared" si="37"/>
        <v>225</v>
      </c>
      <c r="T204" s="22" t="b">
        <f t="shared" si="38"/>
        <v>1</v>
      </c>
    </row>
    <row r="205" spans="1:20">
      <c r="A205" s="16" t="str">
        <f t="shared" si="39"/>
        <v>53</v>
      </c>
      <c r="B205" s="17" t="s">
        <v>64</v>
      </c>
      <c r="C205" s="17" t="s">
        <v>1046</v>
      </c>
      <c r="D205" s="18">
        <v>530814</v>
      </c>
      <c r="E205" s="29" t="str">
        <f>VLOOKUP(D205,Clasificador!$B$5:$G$1314,6,0)</f>
        <v>Suministros para Actividades Agropecuarias, Pesca y Caza</v>
      </c>
      <c r="F205" s="19">
        <v>115</v>
      </c>
      <c r="G205" s="20"/>
      <c r="H205" s="20"/>
      <c r="I205" s="20"/>
      <c r="J205" s="20"/>
      <c r="K205" s="20"/>
      <c r="L205" s="20"/>
      <c r="M205" s="19">
        <v>115</v>
      </c>
      <c r="N205" s="20"/>
      <c r="O205" s="20"/>
      <c r="P205" s="20"/>
      <c r="Q205" s="20"/>
      <c r="R205" s="20"/>
      <c r="S205" s="21">
        <f t="shared" si="37"/>
        <v>115</v>
      </c>
      <c r="T205" s="22" t="b">
        <f t="shared" si="38"/>
        <v>1</v>
      </c>
    </row>
    <row r="206" spans="1:20">
      <c r="A206" s="16" t="str">
        <f t="shared" si="39"/>
        <v>53</v>
      </c>
      <c r="B206" s="17" t="s">
        <v>64</v>
      </c>
      <c r="C206" s="17" t="s">
        <v>1047</v>
      </c>
      <c r="D206" s="18">
        <v>530814</v>
      </c>
      <c r="E206" s="29" t="str">
        <f>VLOOKUP(D206,Clasificador!$B$5:$G$1314,6,0)</f>
        <v>Suministros para Actividades Agropecuarias, Pesca y Caza</v>
      </c>
      <c r="F206" s="19">
        <v>500</v>
      </c>
      <c r="G206" s="20"/>
      <c r="H206" s="20"/>
      <c r="I206" s="20"/>
      <c r="J206" s="20"/>
      <c r="K206" s="20"/>
      <c r="L206" s="20"/>
      <c r="M206" s="19">
        <v>500</v>
      </c>
      <c r="N206" s="20"/>
      <c r="O206" s="20"/>
      <c r="P206" s="20"/>
      <c r="Q206" s="20"/>
      <c r="R206" s="20"/>
      <c r="S206" s="21">
        <f t="shared" si="37"/>
        <v>500</v>
      </c>
      <c r="T206" s="22" t="b">
        <f t="shared" si="38"/>
        <v>1</v>
      </c>
    </row>
    <row r="207" spans="1:20">
      <c r="A207" s="16" t="str">
        <f t="shared" si="39"/>
        <v>53</v>
      </c>
      <c r="B207" s="17" t="s">
        <v>64</v>
      </c>
      <c r="C207" s="17" t="s">
        <v>1048</v>
      </c>
      <c r="D207" s="18">
        <v>530814</v>
      </c>
      <c r="E207" s="29" t="str">
        <f>VLOOKUP(D207,Clasificador!$B$5:$G$1314,6,0)</f>
        <v>Suministros para Actividades Agropecuarias, Pesca y Caza</v>
      </c>
      <c r="F207" s="19">
        <v>4000</v>
      </c>
      <c r="G207" s="20"/>
      <c r="H207" s="20"/>
      <c r="I207" s="20"/>
      <c r="J207" s="20"/>
      <c r="K207" s="20"/>
      <c r="L207" s="20"/>
      <c r="M207" s="19">
        <v>4000</v>
      </c>
      <c r="N207" s="20"/>
      <c r="O207" s="20"/>
      <c r="P207" s="20"/>
      <c r="Q207" s="20"/>
      <c r="R207" s="20"/>
      <c r="S207" s="21">
        <f t="shared" si="37"/>
        <v>4000</v>
      </c>
      <c r="T207" s="22" t="b">
        <f t="shared" si="38"/>
        <v>1</v>
      </c>
    </row>
    <row r="208" spans="1:20">
      <c r="A208" s="16" t="str">
        <f t="shared" si="39"/>
        <v>53</v>
      </c>
      <c r="B208" s="17" t="s">
        <v>64</v>
      </c>
      <c r="C208" s="209" t="s">
        <v>1568</v>
      </c>
      <c r="D208" s="18">
        <v>530814</v>
      </c>
      <c r="E208" s="29" t="str">
        <f>VLOOKUP(D208,Clasificador!$B$5:$G$1314,6,0)</f>
        <v>Suministros para Actividades Agropecuarias, Pesca y Caza</v>
      </c>
      <c r="F208" s="19">
        <v>345</v>
      </c>
      <c r="G208" s="20"/>
      <c r="H208" s="20"/>
      <c r="I208" s="20"/>
      <c r="J208" s="20"/>
      <c r="K208" s="20"/>
      <c r="L208" s="20"/>
      <c r="M208" s="19">
        <v>345</v>
      </c>
      <c r="N208" s="20"/>
      <c r="O208" s="20"/>
      <c r="P208" s="20"/>
      <c r="Q208" s="20"/>
      <c r="R208" s="20"/>
      <c r="S208" s="21">
        <f t="shared" si="37"/>
        <v>345</v>
      </c>
      <c r="T208" s="22" t="b">
        <f t="shared" si="38"/>
        <v>1</v>
      </c>
    </row>
    <row r="209" spans="1:20">
      <c r="A209" s="16" t="str">
        <f t="shared" si="39"/>
        <v>53</v>
      </c>
      <c r="B209" s="17" t="s">
        <v>64</v>
      </c>
      <c r="C209" s="209" t="s">
        <v>1570</v>
      </c>
      <c r="D209" s="18">
        <v>530814</v>
      </c>
      <c r="E209" s="29" t="str">
        <f>VLOOKUP(D209,Clasificador!$B$5:$G$1314,6,0)</f>
        <v>Suministros para Actividades Agropecuarias, Pesca y Caza</v>
      </c>
      <c r="F209" s="19">
        <v>2000</v>
      </c>
      <c r="G209" s="20"/>
      <c r="H209" s="20"/>
      <c r="I209" s="20"/>
      <c r="J209" s="20"/>
      <c r="K209" s="20"/>
      <c r="L209" s="20"/>
      <c r="M209" s="19">
        <v>2000</v>
      </c>
      <c r="N209" s="20"/>
      <c r="O209" s="20"/>
      <c r="P209" s="20"/>
      <c r="Q209" s="20"/>
      <c r="R209" s="20"/>
      <c r="S209" s="21">
        <f t="shared" si="37"/>
        <v>2000</v>
      </c>
      <c r="T209" s="22" t="b">
        <f t="shared" si="38"/>
        <v>1</v>
      </c>
    </row>
    <row r="210" spans="1:20">
      <c r="A210" s="16" t="str">
        <f t="shared" si="39"/>
        <v>53</v>
      </c>
      <c r="B210" s="17" t="s">
        <v>64</v>
      </c>
      <c r="C210" s="17" t="s">
        <v>1049</v>
      </c>
      <c r="D210" s="18">
        <v>530814</v>
      </c>
      <c r="E210" s="29" t="str">
        <f>VLOOKUP(D210,Clasificador!$B$5:$G$1314,6,0)</f>
        <v>Suministros para Actividades Agropecuarias, Pesca y Caza</v>
      </c>
      <c r="F210" s="19">
        <v>470</v>
      </c>
      <c r="G210" s="20"/>
      <c r="H210" s="20"/>
      <c r="I210" s="20"/>
      <c r="J210" s="20"/>
      <c r="K210" s="20"/>
      <c r="L210" s="20"/>
      <c r="M210" s="19">
        <v>470</v>
      </c>
      <c r="N210" s="20"/>
      <c r="O210" s="20"/>
      <c r="P210" s="20"/>
      <c r="Q210" s="20"/>
      <c r="R210" s="20"/>
      <c r="S210" s="21">
        <f t="shared" si="37"/>
        <v>470</v>
      </c>
      <c r="T210" s="22" t="b">
        <f t="shared" si="38"/>
        <v>1</v>
      </c>
    </row>
    <row r="211" spans="1:20">
      <c r="A211" s="16" t="str">
        <f t="shared" si="39"/>
        <v>53</v>
      </c>
      <c r="B211" s="17" t="s">
        <v>64</v>
      </c>
      <c r="C211" s="17" t="s">
        <v>1042</v>
      </c>
      <c r="D211" s="18">
        <v>530819</v>
      </c>
      <c r="E211" s="29" t="str">
        <f>VLOOKUP(D211,Clasificador!$B$5:$G$1314,6,0)</f>
        <v>Adquisición de Accesorios e Insumos Químicos y Orgánicos</v>
      </c>
      <c r="F211" s="19">
        <v>19733</v>
      </c>
      <c r="G211" s="20"/>
      <c r="H211" s="20"/>
      <c r="I211" s="20"/>
      <c r="J211" s="20"/>
      <c r="K211" s="19">
        <v>19733</v>
      </c>
      <c r="L211" s="20"/>
      <c r="M211" s="20"/>
      <c r="N211" s="20"/>
      <c r="O211" s="20"/>
      <c r="P211" s="20"/>
      <c r="Q211" s="20"/>
      <c r="R211" s="20"/>
      <c r="S211" s="21">
        <f t="shared" si="37"/>
        <v>19733</v>
      </c>
      <c r="T211" s="22" t="b">
        <f t="shared" si="38"/>
        <v>1</v>
      </c>
    </row>
    <row r="212" spans="1:20">
      <c r="A212" s="16" t="str">
        <f t="shared" si="39"/>
        <v>53</v>
      </c>
      <c r="B212" s="17" t="s">
        <v>64</v>
      </c>
      <c r="C212" s="17" t="s">
        <v>1043</v>
      </c>
      <c r="D212" s="18">
        <v>530819</v>
      </c>
      <c r="E212" s="29" t="str">
        <f>VLOOKUP(D212,Clasificador!$B$5:$G$1314,6,0)</f>
        <v>Adquisición de Accesorios e Insumos Químicos y Orgánicos</v>
      </c>
      <c r="F212" s="19">
        <v>3000</v>
      </c>
      <c r="G212" s="20"/>
      <c r="H212" s="20"/>
      <c r="I212" s="20"/>
      <c r="J212" s="20"/>
      <c r="K212" s="19">
        <v>3000</v>
      </c>
      <c r="L212" s="20"/>
      <c r="M212" s="20"/>
      <c r="N212" s="20"/>
      <c r="O212" s="20"/>
      <c r="P212" s="20"/>
      <c r="Q212" s="20"/>
      <c r="R212" s="20"/>
      <c r="S212" s="21">
        <f t="shared" ref="S212:S231" si="42">SUM(G212:R212)</f>
        <v>3000</v>
      </c>
      <c r="T212" s="22" t="b">
        <f t="shared" ref="T212:T231" si="43">+S212=F212</f>
        <v>1</v>
      </c>
    </row>
    <row r="213" spans="1:20">
      <c r="A213" s="16" t="str">
        <f t="shared" si="39"/>
        <v>53</v>
      </c>
      <c r="B213" s="17" t="s">
        <v>64</v>
      </c>
      <c r="C213" s="17" t="s">
        <v>1050</v>
      </c>
      <c r="D213" s="18">
        <v>530819</v>
      </c>
      <c r="E213" s="29" t="str">
        <f>VLOOKUP(D213,Clasificador!$B$5:$G$1314,6,0)</f>
        <v>Adquisición de Accesorios e Insumos Químicos y Orgánicos</v>
      </c>
      <c r="F213" s="19">
        <v>18315</v>
      </c>
      <c r="G213" s="20"/>
      <c r="H213" s="20"/>
      <c r="I213" s="20"/>
      <c r="J213" s="20"/>
      <c r="K213" s="19">
        <v>18315</v>
      </c>
      <c r="L213" s="20"/>
      <c r="M213" s="20"/>
      <c r="N213" s="20"/>
      <c r="O213" s="20"/>
      <c r="P213" s="20"/>
      <c r="Q213" s="20"/>
      <c r="R213" s="20"/>
      <c r="S213" s="21">
        <f t="shared" si="42"/>
        <v>18315</v>
      </c>
      <c r="T213" s="22" t="b">
        <f t="shared" si="43"/>
        <v>1</v>
      </c>
    </row>
    <row r="214" spans="1:20">
      <c r="A214" s="16" t="str">
        <f t="shared" si="39"/>
        <v>53</v>
      </c>
      <c r="B214" s="17" t="s">
        <v>64</v>
      </c>
      <c r="C214" s="209" t="s">
        <v>1567</v>
      </c>
      <c r="D214" s="18">
        <v>530819</v>
      </c>
      <c r="E214" s="29" t="str">
        <f>VLOOKUP(D214,Clasificador!$B$5:$G$1314,6,0)</f>
        <v>Adquisición de Accesorios e Insumos Químicos y Orgánicos</v>
      </c>
      <c r="F214" s="19">
        <v>4000</v>
      </c>
      <c r="G214" s="20"/>
      <c r="H214" s="20"/>
      <c r="I214" s="20"/>
      <c r="J214" s="20"/>
      <c r="K214" s="19">
        <v>4000</v>
      </c>
      <c r="L214" s="20"/>
      <c r="M214" s="20"/>
      <c r="N214" s="20"/>
      <c r="O214" s="20"/>
      <c r="P214" s="20"/>
      <c r="Q214" s="20"/>
      <c r="R214" s="20"/>
      <c r="S214" s="21">
        <f t="shared" si="42"/>
        <v>4000</v>
      </c>
      <c r="T214" s="22" t="b">
        <f t="shared" si="43"/>
        <v>1</v>
      </c>
    </row>
    <row r="215" spans="1:20">
      <c r="A215" s="16" t="str">
        <f t="shared" si="39"/>
        <v>53</v>
      </c>
      <c r="B215" s="17" t="s">
        <v>64</v>
      </c>
      <c r="C215" s="17" t="s">
        <v>1044</v>
      </c>
      <c r="D215" s="18">
        <v>530819</v>
      </c>
      <c r="E215" s="29" t="str">
        <f>VLOOKUP(D215,Clasificador!$B$5:$G$1314,6,0)</f>
        <v>Adquisición de Accesorios e Insumos Químicos y Orgánicos</v>
      </c>
      <c r="F215" s="19">
        <v>1000</v>
      </c>
      <c r="G215" s="20"/>
      <c r="H215" s="20"/>
      <c r="I215" s="20"/>
      <c r="J215" s="20"/>
      <c r="K215" s="19">
        <v>1000</v>
      </c>
      <c r="L215" s="20"/>
      <c r="M215" s="20"/>
      <c r="N215" s="20"/>
      <c r="O215" s="20"/>
      <c r="P215" s="20"/>
      <c r="Q215" s="20"/>
      <c r="R215" s="20"/>
      <c r="S215" s="21">
        <f t="shared" si="42"/>
        <v>1000</v>
      </c>
      <c r="T215" s="22" t="b">
        <f t="shared" si="43"/>
        <v>1</v>
      </c>
    </row>
    <row r="216" spans="1:20">
      <c r="A216" s="16" t="str">
        <f t="shared" si="39"/>
        <v>53</v>
      </c>
      <c r="B216" s="17" t="s">
        <v>64</v>
      </c>
      <c r="C216" s="17" t="s">
        <v>1045</v>
      </c>
      <c r="D216" s="18">
        <v>530819</v>
      </c>
      <c r="E216" s="29" t="str">
        <f>VLOOKUP(D216,Clasificador!$B$5:$G$1314,6,0)</f>
        <v>Adquisición de Accesorios e Insumos Químicos y Orgánicos</v>
      </c>
      <c r="F216" s="19">
        <v>1000</v>
      </c>
      <c r="G216" s="20"/>
      <c r="H216" s="20"/>
      <c r="I216" s="20"/>
      <c r="J216" s="20"/>
      <c r="K216" s="19">
        <v>1000</v>
      </c>
      <c r="L216" s="20"/>
      <c r="M216" s="20"/>
      <c r="N216" s="20"/>
      <c r="O216" s="20"/>
      <c r="P216" s="20"/>
      <c r="Q216" s="20"/>
      <c r="R216" s="20"/>
      <c r="S216" s="21">
        <f t="shared" si="42"/>
        <v>1000</v>
      </c>
      <c r="T216" s="22" t="b">
        <f t="shared" si="43"/>
        <v>1</v>
      </c>
    </row>
    <row r="217" spans="1:20">
      <c r="A217" s="16" t="str">
        <f t="shared" si="39"/>
        <v>53</v>
      </c>
      <c r="B217" s="17" t="s">
        <v>64</v>
      </c>
      <c r="C217" s="17" t="s">
        <v>1046</v>
      </c>
      <c r="D217" s="18">
        <v>530819</v>
      </c>
      <c r="E217" s="29" t="str">
        <f>VLOOKUP(D217,Clasificador!$B$5:$G$1314,6,0)</f>
        <v>Adquisición de Accesorios e Insumos Químicos y Orgánicos</v>
      </c>
      <c r="F217" s="19">
        <v>600</v>
      </c>
      <c r="G217" s="20"/>
      <c r="H217" s="20"/>
      <c r="I217" s="20"/>
      <c r="J217" s="20"/>
      <c r="K217" s="19">
        <v>600</v>
      </c>
      <c r="L217" s="20"/>
      <c r="M217" s="20"/>
      <c r="N217" s="20"/>
      <c r="O217" s="20"/>
      <c r="P217" s="20"/>
      <c r="Q217" s="20"/>
      <c r="R217" s="20"/>
      <c r="S217" s="21">
        <f t="shared" si="42"/>
        <v>600</v>
      </c>
      <c r="T217" s="22" t="b">
        <f t="shared" si="43"/>
        <v>1</v>
      </c>
    </row>
    <row r="218" spans="1:20">
      <c r="A218" s="16" t="str">
        <f t="shared" si="39"/>
        <v>53</v>
      </c>
      <c r="B218" s="17" t="s">
        <v>64</v>
      </c>
      <c r="C218" s="17" t="s">
        <v>1047</v>
      </c>
      <c r="D218" s="18">
        <v>530819</v>
      </c>
      <c r="E218" s="29" t="str">
        <f>VLOOKUP(D218,Clasificador!$B$5:$G$1314,6,0)</f>
        <v>Adquisición de Accesorios e Insumos Químicos y Orgánicos</v>
      </c>
      <c r="F218" s="19">
        <v>6000</v>
      </c>
      <c r="G218" s="20"/>
      <c r="H218" s="20"/>
      <c r="I218" s="20"/>
      <c r="J218" s="20"/>
      <c r="K218" s="19">
        <v>6000</v>
      </c>
      <c r="L218" s="20"/>
      <c r="M218" s="20"/>
      <c r="N218" s="20"/>
      <c r="O218" s="20"/>
      <c r="P218" s="20"/>
      <c r="Q218" s="20"/>
      <c r="R218" s="20"/>
      <c r="S218" s="21">
        <f t="shared" si="42"/>
        <v>6000</v>
      </c>
      <c r="T218" s="22" t="b">
        <f t="shared" si="43"/>
        <v>1</v>
      </c>
    </row>
    <row r="219" spans="1:20">
      <c r="A219" s="16" t="str">
        <f t="shared" si="39"/>
        <v>53</v>
      </c>
      <c r="B219" s="17" t="s">
        <v>64</v>
      </c>
      <c r="C219" s="17" t="s">
        <v>1048</v>
      </c>
      <c r="D219" s="18">
        <v>530819</v>
      </c>
      <c r="E219" s="29" t="str">
        <f>VLOOKUP(D219,Clasificador!$B$5:$G$1314,6,0)</f>
        <v>Adquisición de Accesorios e Insumos Químicos y Orgánicos</v>
      </c>
      <c r="F219" s="19">
        <v>7000</v>
      </c>
      <c r="G219" s="20"/>
      <c r="H219" s="20"/>
      <c r="I219" s="20"/>
      <c r="J219" s="20"/>
      <c r="K219" s="19">
        <v>7000</v>
      </c>
      <c r="L219" s="20"/>
      <c r="M219" s="20"/>
      <c r="N219" s="20"/>
      <c r="O219" s="20"/>
      <c r="P219" s="20"/>
      <c r="Q219" s="20"/>
      <c r="R219" s="20"/>
      <c r="S219" s="21">
        <f t="shared" si="42"/>
        <v>7000</v>
      </c>
      <c r="T219" s="22" t="b">
        <f t="shared" si="43"/>
        <v>1</v>
      </c>
    </row>
    <row r="220" spans="1:20">
      <c r="A220" s="16" t="str">
        <f t="shared" si="39"/>
        <v>53</v>
      </c>
      <c r="B220" s="17" t="s">
        <v>64</v>
      </c>
      <c r="C220" s="209" t="s">
        <v>1568</v>
      </c>
      <c r="D220" s="18">
        <v>530819</v>
      </c>
      <c r="E220" s="29" t="str">
        <f>VLOOKUP(D220,Clasificador!$B$5:$G$1314,6,0)</f>
        <v>Adquisición de Accesorios e Insumos Químicos y Orgánicos</v>
      </c>
      <c r="F220" s="19">
        <v>5300</v>
      </c>
      <c r="G220" s="20"/>
      <c r="H220" s="20"/>
      <c r="I220" s="20"/>
      <c r="J220" s="20"/>
      <c r="K220" s="19">
        <v>5300</v>
      </c>
      <c r="L220" s="20"/>
      <c r="M220" s="20"/>
      <c r="N220" s="20"/>
      <c r="O220" s="20"/>
      <c r="P220" s="20"/>
      <c r="Q220" s="20"/>
      <c r="R220" s="20"/>
      <c r="S220" s="21">
        <f t="shared" si="42"/>
        <v>5300</v>
      </c>
      <c r="T220" s="22" t="b">
        <f t="shared" si="43"/>
        <v>1</v>
      </c>
    </row>
    <row r="221" spans="1:20">
      <c r="A221" s="16" t="str">
        <f t="shared" si="39"/>
        <v>53</v>
      </c>
      <c r="B221" s="17" t="s">
        <v>64</v>
      </c>
      <c r="C221" s="209" t="s">
        <v>1570</v>
      </c>
      <c r="D221" s="18">
        <v>530819</v>
      </c>
      <c r="E221" s="29" t="str">
        <f>VLOOKUP(D221,Clasificador!$B$5:$G$1314,6,0)</f>
        <v>Adquisición de Accesorios e Insumos Químicos y Orgánicos</v>
      </c>
      <c r="F221" s="19">
        <v>3000</v>
      </c>
      <c r="G221" s="20"/>
      <c r="H221" s="20"/>
      <c r="I221" s="20"/>
      <c r="J221" s="20"/>
      <c r="K221" s="19">
        <v>3000</v>
      </c>
      <c r="L221" s="20"/>
      <c r="M221" s="20"/>
      <c r="N221" s="20"/>
      <c r="O221" s="20"/>
      <c r="P221" s="20"/>
      <c r="Q221" s="20"/>
      <c r="R221" s="20"/>
      <c r="S221" s="21">
        <f t="shared" si="42"/>
        <v>3000</v>
      </c>
      <c r="T221" s="22" t="b">
        <f t="shared" si="43"/>
        <v>1</v>
      </c>
    </row>
    <row r="222" spans="1:20">
      <c r="A222" s="16" t="str">
        <f t="shared" si="39"/>
        <v>53</v>
      </c>
      <c r="B222" s="17" t="s">
        <v>64</v>
      </c>
      <c r="C222" s="17" t="s">
        <v>1049</v>
      </c>
      <c r="D222" s="18">
        <v>530819</v>
      </c>
      <c r="E222" s="29" t="str">
        <f>VLOOKUP(D222,Clasificador!$B$5:$G$1314,6,0)</f>
        <v>Adquisición de Accesorios e Insumos Químicos y Orgánicos</v>
      </c>
      <c r="F222" s="19">
        <v>5700</v>
      </c>
      <c r="G222" s="20"/>
      <c r="H222" s="20"/>
      <c r="I222" s="20"/>
      <c r="J222" s="20"/>
      <c r="K222" s="19">
        <v>5700</v>
      </c>
      <c r="L222" s="20"/>
      <c r="M222" s="20"/>
      <c r="N222" s="20"/>
      <c r="O222" s="20"/>
      <c r="P222" s="20"/>
      <c r="Q222" s="20"/>
      <c r="R222" s="20"/>
      <c r="S222" s="21">
        <f t="shared" si="42"/>
        <v>5700</v>
      </c>
      <c r="T222" s="22" t="b">
        <f t="shared" si="43"/>
        <v>1</v>
      </c>
    </row>
    <row r="223" spans="1:20">
      <c r="A223" s="16" t="str">
        <f t="shared" si="39"/>
        <v>53</v>
      </c>
      <c r="B223" s="17" t="s">
        <v>64</v>
      </c>
      <c r="C223" s="17" t="s">
        <v>1569</v>
      </c>
      <c r="D223" s="18">
        <v>530819</v>
      </c>
      <c r="E223" s="29" t="str">
        <f>VLOOKUP(D223,Clasificador!$B$5:$G$1314,6,0)</f>
        <v>Adquisición de Accesorios e Insumos Químicos y Orgánicos</v>
      </c>
      <c r="F223" s="19">
        <v>10000</v>
      </c>
      <c r="G223" s="20"/>
      <c r="H223" s="20"/>
      <c r="I223" s="20"/>
      <c r="J223" s="20"/>
      <c r="K223" s="19">
        <v>10000</v>
      </c>
      <c r="L223" s="20"/>
      <c r="M223" s="20"/>
      <c r="N223" s="20"/>
      <c r="O223" s="20"/>
      <c r="P223" s="20"/>
      <c r="Q223" s="20"/>
      <c r="R223" s="20"/>
      <c r="S223" s="21">
        <f t="shared" si="42"/>
        <v>10000</v>
      </c>
      <c r="T223" s="22" t="b">
        <f t="shared" si="43"/>
        <v>1</v>
      </c>
    </row>
    <row r="224" spans="1:20">
      <c r="A224" s="16" t="str">
        <f t="shared" si="39"/>
        <v>53</v>
      </c>
      <c r="B224" s="17" t="s">
        <v>64</v>
      </c>
      <c r="C224" s="17" t="s">
        <v>1571</v>
      </c>
      <c r="D224" s="18">
        <v>530819</v>
      </c>
      <c r="E224" s="29" t="str">
        <f>VLOOKUP(D224,Clasificador!$B$5:$G$1314,6,0)</f>
        <v>Adquisición de Accesorios e Insumos Químicos y Orgánicos</v>
      </c>
      <c r="F224" s="19">
        <v>2000</v>
      </c>
      <c r="G224" s="20"/>
      <c r="H224" s="20"/>
      <c r="I224" s="20"/>
      <c r="J224" s="20"/>
      <c r="K224" s="19">
        <v>2000</v>
      </c>
      <c r="L224" s="20"/>
      <c r="M224" s="20"/>
      <c r="N224" s="20"/>
      <c r="O224" s="20"/>
      <c r="P224" s="20"/>
      <c r="Q224" s="20"/>
      <c r="R224" s="20"/>
      <c r="S224" s="21">
        <f t="shared" si="42"/>
        <v>2000</v>
      </c>
      <c r="T224" s="22" t="b">
        <f t="shared" si="43"/>
        <v>1</v>
      </c>
    </row>
    <row r="225" spans="1:20" ht="47.25">
      <c r="A225" s="16" t="str">
        <f t="shared" si="39"/>
        <v>53</v>
      </c>
      <c r="B225" s="17" t="s">
        <v>64</v>
      </c>
      <c r="C225" s="211" t="s">
        <v>1567</v>
      </c>
      <c r="D225" s="18">
        <v>530823</v>
      </c>
      <c r="E225" s="29" t="str">
        <f>VLOOKUP(D225,Clasificador!$B$5:$G$1314,6,0)</f>
        <v>Alimentos,   Medicinas,   Productos   Farmacéuticos,   Dispositivos   Médicos,   de   Aseo   y
Accesorios para Sanidad Agropecuaria</v>
      </c>
      <c r="F225" s="19">
        <v>40000</v>
      </c>
      <c r="G225" s="20">
        <f>F225/12</f>
        <v>3333.3333333333335</v>
      </c>
      <c r="H225" s="20">
        <f>G225</f>
        <v>3333.3333333333335</v>
      </c>
      <c r="I225" s="20">
        <f t="shared" ref="I225:R225" si="44">H225</f>
        <v>3333.3333333333335</v>
      </c>
      <c r="J225" s="20">
        <f t="shared" si="44"/>
        <v>3333.3333333333335</v>
      </c>
      <c r="K225" s="20">
        <f t="shared" si="44"/>
        <v>3333.3333333333335</v>
      </c>
      <c r="L225" s="20">
        <f t="shared" si="44"/>
        <v>3333.3333333333335</v>
      </c>
      <c r="M225" s="20">
        <f t="shared" si="44"/>
        <v>3333.3333333333335</v>
      </c>
      <c r="N225" s="20">
        <f t="shared" si="44"/>
        <v>3333.3333333333335</v>
      </c>
      <c r="O225" s="20">
        <f t="shared" si="44"/>
        <v>3333.3333333333335</v>
      </c>
      <c r="P225" s="20">
        <f t="shared" si="44"/>
        <v>3333.3333333333335</v>
      </c>
      <c r="Q225" s="20">
        <f t="shared" si="44"/>
        <v>3333.3333333333335</v>
      </c>
      <c r="R225" s="20">
        <f t="shared" si="44"/>
        <v>3333.3333333333335</v>
      </c>
      <c r="S225" s="21">
        <f t="shared" si="42"/>
        <v>40000</v>
      </c>
      <c r="T225" s="22" t="b">
        <f t="shared" si="43"/>
        <v>1</v>
      </c>
    </row>
    <row r="226" spans="1:20" ht="31.5">
      <c r="A226" s="16" t="str">
        <f t="shared" si="39"/>
        <v>53</v>
      </c>
      <c r="B226" s="17" t="s">
        <v>64</v>
      </c>
      <c r="C226" s="17" t="s">
        <v>1042</v>
      </c>
      <c r="D226" s="18">
        <v>530837</v>
      </c>
      <c r="E226" s="29" t="str">
        <f>VLOOKUP(D226,Clasificador!$B$5:$G$1314,6,0)</f>
        <v>Combustibles, Lubricantes y Aditivos en General para Vehículos Terrestres</v>
      </c>
      <c r="F226" s="19">
        <v>21572</v>
      </c>
      <c r="G226" s="20"/>
      <c r="H226" s="20">
        <f>F226/3</f>
        <v>7190.666666666667</v>
      </c>
      <c r="I226" s="20">
        <f>H226</f>
        <v>7190.666666666667</v>
      </c>
      <c r="J226" s="20">
        <f>I226</f>
        <v>7190.666666666667</v>
      </c>
      <c r="K226" s="20"/>
      <c r="L226" s="20"/>
      <c r="M226" s="20"/>
      <c r="N226" s="20"/>
      <c r="O226" s="20"/>
      <c r="P226" s="20"/>
      <c r="Q226" s="20"/>
      <c r="R226" s="20"/>
      <c r="S226" s="21">
        <f t="shared" si="42"/>
        <v>21572</v>
      </c>
      <c r="T226" s="22" t="b">
        <f t="shared" si="43"/>
        <v>1</v>
      </c>
    </row>
    <row r="227" spans="1:20" ht="31.5">
      <c r="A227" s="16" t="str">
        <f t="shared" si="39"/>
        <v>53</v>
      </c>
      <c r="B227" s="17" t="s">
        <v>64</v>
      </c>
      <c r="C227" s="17" t="s">
        <v>1050</v>
      </c>
      <c r="D227" s="18">
        <v>530837</v>
      </c>
      <c r="E227" s="29" t="str">
        <f>VLOOKUP(D227,Clasificador!$B$5:$G$1314,6,0)</f>
        <v>Combustibles, Lubricantes y Aditivos en General para Vehículos Terrestres</v>
      </c>
      <c r="F227" s="19">
        <v>2058</v>
      </c>
      <c r="G227" s="20"/>
      <c r="H227" s="20"/>
      <c r="I227" s="20">
        <v>2058</v>
      </c>
      <c r="J227" s="20"/>
      <c r="K227" s="20"/>
      <c r="L227" s="20"/>
      <c r="M227" s="20"/>
      <c r="N227" s="20"/>
      <c r="O227" s="20"/>
      <c r="P227" s="20"/>
      <c r="Q227" s="20"/>
      <c r="R227" s="20"/>
      <c r="S227" s="21">
        <f t="shared" si="42"/>
        <v>2058</v>
      </c>
      <c r="T227" s="22" t="b">
        <f t="shared" si="43"/>
        <v>1</v>
      </c>
    </row>
    <row r="228" spans="1:20" ht="47.25">
      <c r="A228" s="16" t="str">
        <f t="shared" si="39"/>
        <v>53</v>
      </c>
      <c r="B228" s="17" t="s">
        <v>64</v>
      </c>
      <c r="C228" s="17" t="s">
        <v>1042</v>
      </c>
      <c r="D228" s="18">
        <v>530840</v>
      </c>
      <c r="E228" s="29" t="str">
        <f>VLOOKUP(D228,Clasificador!$B$5:$G$1314,6,0)</f>
        <v>Combustibles,  Lubricantes  y  Aditivos  en  General  para  Maquinarias,  Plantas  Eléctricas,
Equipos y otros; incluye consumo de gas</v>
      </c>
      <c r="F228" s="19">
        <v>17837</v>
      </c>
      <c r="G228" s="20"/>
      <c r="H228" s="20">
        <f>F228/3</f>
        <v>5945.666666666667</v>
      </c>
      <c r="I228" s="20">
        <f>H228</f>
        <v>5945.666666666667</v>
      </c>
      <c r="J228" s="20">
        <f>I228</f>
        <v>5945.666666666667</v>
      </c>
      <c r="K228" s="20"/>
      <c r="L228" s="20"/>
      <c r="M228" s="20"/>
      <c r="N228" s="20"/>
      <c r="O228" s="20"/>
      <c r="P228" s="20"/>
      <c r="Q228" s="20"/>
      <c r="R228" s="20"/>
      <c r="S228" s="21">
        <f t="shared" si="42"/>
        <v>17837</v>
      </c>
      <c r="T228" s="22" t="b">
        <f t="shared" si="43"/>
        <v>1</v>
      </c>
    </row>
    <row r="229" spans="1:20" ht="47.25">
      <c r="A229" s="16" t="str">
        <f t="shared" si="39"/>
        <v>53</v>
      </c>
      <c r="B229" s="17" t="s">
        <v>64</v>
      </c>
      <c r="C229" s="17" t="s">
        <v>1050</v>
      </c>
      <c r="D229" s="18">
        <v>530840</v>
      </c>
      <c r="E229" s="29" t="str">
        <f>VLOOKUP(D229,Clasificador!$B$5:$G$1314,6,0)</f>
        <v>Combustibles,  Lubricantes  y  Aditivos  en  General  para  Maquinarias,  Plantas  Eléctricas,
Equipos y otros; incluye consumo de gas</v>
      </c>
      <c r="F229" s="19">
        <v>515</v>
      </c>
      <c r="G229" s="20"/>
      <c r="H229" s="20"/>
      <c r="I229" s="20">
        <v>515</v>
      </c>
      <c r="J229" s="20"/>
      <c r="K229" s="20"/>
      <c r="L229" s="20"/>
      <c r="M229" s="20"/>
      <c r="N229" s="20"/>
      <c r="O229" s="20"/>
      <c r="P229" s="20"/>
      <c r="Q229" s="20"/>
      <c r="R229" s="20"/>
      <c r="S229" s="21">
        <f t="shared" si="42"/>
        <v>515</v>
      </c>
      <c r="T229" s="22" t="b">
        <f t="shared" si="43"/>
        <v>1</v>
      </c>
    </row>
    <row r="230" spans="1:20">
      <c r="A230" s="16" t="str">
        <f t="shared" si="39"/>
        <v>53</v>
      </c>
      <c r="B230" s="17" t="s">
        <v>64</v>
      </c>
      <c r="C230" s="17" t="s">
        <v>1042</v>
      </c>
      <c r="D230" s="18">
        <v>530841</v>
      </c>
      <c r="E230" s="29" t="str">
        <f>VLOOKUP(D230,Clasificador!$B$5:$G$1314,6,0)</f>
        <v>Repuestos y Accesorios para Vehículos Terrestres</v>
      </c>
      <c r="F230" s="19">
        <v>25000</v>
      </c>
      <c r="G230" s="20"/>
      <c r="H230" s="20"/>
      <c r="I230" s="20">
        <f>F230/4</f>
        <v>6250</v>
      </c>
      <c r="J230" s="20">
        <f>I230</f>
        <v>6250</v>
      </c>
      <c r="K230" s="20">
        <f t="shared" ref="K230:L231" si="45">J230</f>
        <v>6250</v>
      </c>
      <c r="L230" s="20">
        <f t="shared" si="45"/>
        <v>6250</v>
      </c>
      <c r="M230" s="20"/>
      <c r="N230" s="20"/>
      <c r="O230" s="20"/>
      <c r="P230" s="20"/>
      <c r="Q230" s="20"/>
      <c r="R230" s="20"/>
      <c r="S230" s="21">
        <f t="shared" si="42"/>
        <v>25000</v>
      </c>
      <c r="T230" s="22" t="b">
        <f t="shared" si="43"/>
        <v>1</v>
      </c>
    </row>
    <row r="231" spans="1:20" ht="31.5">
      <c r="A231" s="16" t="str">
        <f t="shared" si="39"/>
        <v>53</v>
      </c>
      <c r="B231" s="17" t="s">
        <v>64</v>
      </c>
      <c r="C231" s="17" t="s">
        <v>1042</v>
      </c>
      <c r="D231" s="18">
        <v>530844</v>
      </c>
      <c r="E231" s="29" t="str">
        <f>VLOOKUP(D231,Clasificador!$B$5:$G$1314,6,0)</f>
        <v>Repuestos y Accesorios para Maquinarias, Plantas Eléctricas, Equipos y Otros</v>
      </c>
      <c r="F231" s="19">
        <v>60000</v>
      </c>
      <c r="G231" s="20"/>
      <c r="H231" s="20"/>
      <c r="I231" s="20">
        <f>F231/4</f>
        <v>15000</v>
      </c>
      <c r="J231" s="20">
        <f>I231</f>
        <v>15000</v>
      </c>
      <c r="K231" s="20">
        <f t="shared" si="45"/>
        <v>15000</v>
      </c>
      <c r="L231" s="20">
        <f t="shared" si="45"/>
        <v>15000</v>
      </c>
      <c r="M231" s="20"/>
      <c r="N231" s="20"/>
      <c r="O231" s="20"/>
      <c r="P231" s="20"/>
      <c r="Q231" s="20"/>
      <c r="R231" s="20"/>
      <c r="S231" s="21">
        <f t="shared" si="42"/>
        <v>60000</v>
      </c>
      <c r="T231" s="22" t="b">
        <f t="shared" si="43"/>
        <v>1</v>
      </c>
    </row>
    <row r="232" spans="1:20">
      <c r="A232" s="25"/>
      <c r="B232" s="25"/>
      <c r="C232" s="25"/>
      <c r="D232" s="25"/>
      <c r="E232" s="26"/>
      <c r="F232" s="27"/>
      <c r="G232" s="27"/>
      <c r="H232" s="27"/>
      <c r="I232" s="27"/>
      <c r="J232" s="27"/>
      <c r="K232" s="27"/>
      <c r="L232" s="27"/>
      <c r="M232" s="27"/>
      <c r="N232" s="27"/>
      <c r="O232" s="27"/>
      <c r="P232" s="27"/>
      <c r="Q232" s="27"/>
      <c r="R232" s="27"/>
    </row>
    <row r="233" spans="1:20">
      <c r="F233" s="215">
        <f t="shared" ref="F233:R233" si="46">SUM(F2:F232)</f>
        <v>3000490.9969133334</v>
      </c>
      <c r="G233" s="215">
        <f t="shared" si="46"/>
        <v>222801.13378000003</v>
      </c>
      <c r="H233" s="215">
        <f t="shared" si="46"/>
        <v>236411.96766666672</v>
      </c>
      <c r="I233" s="215">
        <f t="shared" si="46"/>
        <v>284469.21766666672</v>
      </c>
      <c r="J233" s="215">
        <f t="shared" si="46"/>
        <v>302084.21766666678</v>
      </c>
      <c r="K233" s="215">
        <f t="shared" si="46"/>
        <v>359838.38433333341</v>
      </c>
      <c r="L233" s="215">
        <f t="shared" si="46"/>
        <v>257342.64713333338</v>
      </c>
      <c r="M233" s="215">
        <f t="shared" si="46"/>
        <v>238404.43520000007</v>
      </c>
      <c r="N233" s="215">
        <f t="shared" si="46"/>
        <v>219897.4393333334</v>
      </c>
      <c r="O233" s="215">
        <f t="shared" si="46"/>
        <v>219897.4393333334</v>
      </c>
      <c r="P233" s="215">
        <f t="shared" si="46"/>
        <v>221397.4393333334</v>
      </c>
      <c r="Q233" s="215">
        <f t="shared" si="46"/>
        <v>219744.89600000007</v>
      </c>
      <c r="R233" s="215">
        <f t="shared" si="46"/>
        <v>218201.77946666672</v>
      </c>
      <c r="S233" s="215">
        <f>SUM(G233:R233)</f>
        <v>3000490.9969133344</v>
      </c>
      <c r="T233" s="22" t="b">
        <f t="shared" ref="T233" si="47">+S233=F233</f>
        <v>1</v>
      </c>
    </row>
    <row r="234" spans="1:20">
      <c r="S234" s="215">
        <f>SUM(S2:S231)</f>
        <v>3000490.9969133334</v>
      </c>
      <c r="T234" s="15" t="b">
        <f>S234=S233</f>
        <v>1</v>
      </c>
    </row>
  </sheetData>
  <autoFilter ref="A1:T231"/>
  <dataValidations disablePrompts="1" count="1">
    <dataValidation type="list" allowBlank="1" showInputMessage="1" showErrorMessage="1" sqref="B2:B231">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39"/>
  <sheetViews>
    <sheetView workbookViewId="0"/>
  </sheetViews>
  <sheetFormatPr baseColWidth="10" defaultRowHeight="15"/>
  <cols>
    <col min="1" max="1" width="25.42578125" bestFit="1" customWidth="1"/>
    <col min="4" max="4" width="14.140625" bestFit="1" customWidth="1"/>
    <col min="5" max="5" width="11.42578125" bestFit="1" customWidth="1"/>
    <col min="6" max="6" width="14.42578125" customWidth="1"/>
    <col min="7" max="10" width="11.42578125" bestFit="1" customWidth="1"/>
    <col min="11" max="11" width="15" customWidth="1"/>
    <col min="12" max="12" width="13.85546875" customWidth="1"/>
    <col min="13" max="13" width="11.42578125" bestFit="1" customWidth="1"/>
  </cols>
  <sheetData>
    <row r="1" spans="1:14" s="69" customFormat="1">
      <c r="A1" s="69" t="s">
        <v>884</v>
      </c>
      <c r="B1" s="69" t="s">
        <v>885</v>
      </c>
      <c r="C1" s="69" t="s">
        <v>886</v>
      </c>
      <c r="D1" s="69" t="s">
        <v>887</v>
      </c>
      <c r="E1" s="69" t="s">
        <v>888</v>
      </c>
      <c r="F1" s="69" t="s">
        <v>889</v>
      </c>
      <c r="G1" s="69" t="s">
        <v>890</v>
      </c>
      <c r="H1" s="69" t="s">
        <v>891</v>
      </c>
      <c r="I1" s="69" t="s">
        <v>892</v>
      </c>
      <c r="J1" s="69" t="s">
        <v>893</v>
      </c>
      <c r="K1" s="69" t="s">
        <v>894</v>
      </c>
      <c r="L1" s="69" t="s">
        <v>895</v>
      </c>
      <c r="M1" s="69" t="s">
        <v>896</v>
      </c>
      <c r="N1" s="69" t="s">
        <v>897</v>
      </c>
    </row>
    <row r="2" spans="1:14" hidden="1">
      <c r="A2" t="s">
        <v>64</v>
      </c>
      <c r="B2" s="70">
        <v>510105</v>
      </c>
      <c r="C2" t="s">
        <v>905</v>
      </c>
      <c r="D2" s="71">
        <v>1187136</v>
      </c>
      <c r="E2" s="71">
        <v>0</v>
      </c>
      <c r="F2" s="71">
        <v>1187136</v>
      </c>
      <c r="G2" s="71">
        <v>0</v>
      </c>
      <c r="H2" s="71">
        <v>0</v>
      </c>
      <c r="I2" s="71">
        <v>0</v>
      </c>
      <c r="J2" s="71">
        <v>0</v>
      </c>
      <c r="K2" s="71">
        <v>1187136</v>
      </c>
      <c r="L2" s="71">
        <v>1187136</v>
      </c>
      <c r="M2" s="71">
        <v>0</v>
      </c>
      <c r="N2" s="72">
        <v>0</v>
      </c>
    </row>
    <row r="3" spans="1:14" hidden="1">
      <c r="A3" t="s">
        <v>64</v>
      </c>
      <c r="B3" s="70">
        <v>510106</v>
      </c>
      <c r="C3" t="s">
        <v>918</v>
      </c>
      <c r="D3" s="71">
        <v>284390</v>
      </c>
      <c r="E3" s="71">
        <v>0</v>
      </c>
      <c r="F3" s="71">
        <v>284390</v>
      </c>
      <c r="G3" s="71">
        <v>0</v>
      </c>
      <c r="H3" s="71">
        <v>0</v>
      </c>
      <c r="I3" s="71">
        <v>0</v>
      </c>
      <c r="J3" s="71">
        <v>0</v>
      </c>
      <c r="K3" s="71">
        <v>284390</v>
      </c>
      <c r="L3" s="71">
        <v>284390</v>
      </c>
      <c r="M3" s="71">
        <v>0</v>
      </c>
      <c r="N3" s="72">
        <v>0</v>
      </c>
    </row>
    <row r="4" spans="1:14" hidden="1">
      <c r="A4" t="s">
        <v>64</v>
      </c>
      <c r="B4" s="70">
        <v>510203</v>
      </c>
      <c r="C4" t="s">
        <v>907</v>
      </c>
      <c r="D4" s="71">
        <v>164825</v>
      </c>
      <c r="E4" s="71">
        <v>0</v>
      </c>
      <c r="F4" s="71">
        <v>164825</v>
      </c>
      <c r="G4" s="71">
        <v>0</v>
      </c>
      <c r="H4" s="71">
        <v>0</v>
      </c>
      <c r="I4" s="71">
        <v>0</v>
      </c>
      <c r="J4" s="71">
        <v>0</v>
      </c>
      <c r="K4" s="71">
        <v>164825</v>
      </c>
      <c r="L4" s="71">
        <v>164825</v>
      </c>
      <c r="M4" s="71">
        <v>0</v>
      </c>
      <c r="N4" s="72">
        <v>0</v>
      </c>
    </row>
    <row r="5" spans="1:14" hidden="1">
      <c r="A5" t="s">
        <v>64</v>
      </c>
      <c r="B5" s="70">
        <v>510204</v>
      </c>
      <c r="C5" t="s">
        <v>923</v>
      </c>
      <c r="D5" s="71">
        <v>61125</v>
      </c>
      <c r="E5" s="71">
        <v>0</v>
      </c>
      <c r="F5" s="71">
        <v>61125</v>
      </c>
      <c r="G5" s="71">
        <v>0</v>
      </c>
      <c r="H5" s="71">
        <v>0</v>
      </c>
      <c r="I5" s="71">
        <v>0</v>
      </c>
      <c r="J5" s="71">
        <v>0</v>
      </c>
      <c r="K5" s="71">
        <v>61125</v>
      </c>
      <c r="L5" s="71">
        <v>61125</v>
      </c>
      <c r="M5" s="71">
        <v>0</v>
      </c>
      <c r="N5" s="72">
        <v>0</v>
      </c>
    </row>
    <row r="6" spans="1:14" hidden="1">
      <c r="A6" t="s">
        <v>64</v>
      </c>
      <c r="B6" s="70">
        <v>510306</v>
      </c>
      <c r="C6" t="s">
        <v>900</v>
      </c>
      <c r="D6" s="71">
        <v>50600</v>
      </c>
      <c r="E6" s="71">
        <v>0</v>
      </c>
      <c r="F6" s="71">
        <v>50600</v>
      </c>
      <c r="G6" s="71">
        <v>0</v>
      </c>
      <c r="H6" s="71">
        <v>0</v>
      </c>
      <c r="I6" s="71">
        <v>0</v>
      </c>
      <c r="J6" s="71">
        <v>0</v>
      </c>
      <c r="K6" s="71">
        <v>50600</v>
      </c>
      <c r="L6" s="71">
        <v>50600</v>
      </c>
      <c r="M6" s="71">
        <v>0</v>
      </c>
      <c r="N6" s="72">
        <v>0</v>
      </c>
    </row>
    <row r="7" spans="1:14" hidden="1">
      <c r="A7" t="s">
        <v>64</v>
      </c>
      <c r="B7" s="70">
        <v>510509</v>
      </c>
      <c r="C7" t="s">
        <v>906</v>
      </c>
      <c r="D7" s="71">
        <v>2281</v>
      </c>
      <c r="E7" s="71">
        <v>0</v>
      </c>
      <c r="F7" s="71">
        <v>2281</v>
      </c>
      <c r="G7" s="71">
        <v>0</v>
      </c>
      <c r="H7" s="71">
        <v>0</v>
      </c>
      <c r="I7" s="71">
        <v>0</v>
      </c>
      <c r="J7" s="71">
        <v>0</v>
      </c>
      <c r="K7" s="71">
        <v>2281</v>
      </c>
      <c r="L7" s="71">
        <v>2281</v>
      </c>
      <c r="M7" s="71">
        <v>0</v>
      </c>
      <c r="N7" s="72">
        <v>0</v>
      </c>
    </row>
    <row r="8" spans="1:14" hidden="1">
      <c r="A8" t="s">
        <v>64</v>
      </c>
      <c r="B8" s="70">
        <v>510510</v>
      </c>
      <c r="C8" t="s">
        <v>916</v>
      </c>
      <c r="D8" s="71">
        <v>434376</v>
      </c>
      <c r="E8" s="71">
        <v>0</v>
      </c>
      <c r="F8" s="71">
        <v>434376</v>
      </c>
      <c r="G8" s="71">
        <v>0</v>
      </c>
      <c r="H8" s="71">
        <v>0</v>
      </c>
      <c r="I8" s="71">
        <v>0</v>
      </c>
      <c r="J8" s="71">
        <v>0</v>
      </c>
      <c r="K8" s="71">
        <v>434376</v>
      </c>
      <c r="L8" s="71">
        <v>434376</v>
      </c>
      <c r="M8" s="71">
        <v>0</v>
      </c>
      <c r="N8" s="72">
        <v>0</v>
      </c>
    </row>
    <row r="9" spans="1:14" hidden="1">
      <c r="A9" t="s">
        <v>64</v>
      </c>
      <c r="B9" s="70">
        <v>510512</v>
      </c>
      <c r="C9" t="s">
        <v>924</v>
      </c>
      <c r="D9" s="71">
        <v>392</v>
      </c>
      <c r="E9" s="71">
        <v>0</v>
      </c>
      <c r="F9" s="71">
        <v>392</v>
      </c>
      <c r="G9" s="71">
        <v>0</v>
      </c>
      <c r="H9" s="71">
        <v>0</v>
      </c>
      <c r="I9" s="71">
        <v>0</v>
      </c>
      <c r="J9" s="71">
        <v>0</v>
      </c>
      <c r="K9" s="71">
        <v>392</v>
      </c>
      <c r="L9" s="71">
        <v>392</v>
      </c>
      <c r="M9" s="71">
        <v>0</v>
      </c>
      <c r="N9" s="72">
        <v>0</v>
      </c>
    </row>
    <row r="10" spans="1:14" hidden="1">
      <c r="A10" t="s">
        <v>64</v>
      </c>
      <c r="B10" s="70">
        <v>510513</v>
      </c>
      <c r="C10" t="s">
        <v>929</v>
      </c>
      <c r="D10" s="71">
        <v>2004</v>
      </c>
      <c r="E10" s="71">
        <v>0</v>
      </c>
      <c r="F10" s="71">
        <v>2004</v>
      </c>
      <c r="G10" s="71">
        <v>0</v>
      </c>
      <c r="H10" s="71">
        <v>0</v>
      </c>
      <c r="I10" s="71">
        <v>0</v>
      </c>
      <c r="J10" s="71">
        <v>0</v>
      </c>
      <c r="K10" s="71">
        <v>2004</v>
      </c>
      <c r="L10" s="71">
        <v>2004</v>
      </c>
      <c r="M10" s="71">
        <v>0</v>
      </c>
      <c r="N10" s="72">
        <v>0</v>
      </c>
    </row>
    <row r="11" spans="1:14" hidden="1">
      <c r="A11" t="s">
        <v>64</v>
      </c>
      <c r="B11" s="70">
        <v>510601</v>
      </c>
      <c r="C11" t="s">
        <v>909</v>
      </c>
      <c r="D11" s="71">
        <v>191029</v>
      </c>
      <c r="E11" s="71">
        <v>0</v>
      </c>
      <c r="F11" s="71">
        <v>191029</v>
      </c>
      <c r="G11" s="71">
        <v>0</v>
      </c>
      <c r="H11" s="71">
        <v>0</v>
      </c>
      <c r="I11" s="71">
        <v>0</v>
      </c>
      <c r="J11" s="71">
        <v>0</v>
      </c>
      <c r="K11" s="71">
        <v>191029</v>
      </c>
      <c r="L11" s="71">
        <v>191029</v>
      </c>
      <c r="M11" s="71">
        <v>0</v>
      </c>
      <c r="N11" s="72">
        <v>0</v>
      </c>
    </row>
    <row r="12" spans="1:14" hidden="1">
      <c r="A12" t="s">
        <v>64</v>
      </c>
      <c r="B12" s="70">
        <v>510602</v>
      </c>
      <c r="C12" t="s">
        <v>913</v>
      </c>
      <c r="D12" s="71">
        <v>158825</v>
      </c>
      <c r="E12" s="71">
        <v>0</v>
      </c>
      <c r="F12" s="71">
        <v>158825</v>
      </c>
      <c r="G12" s="71">
        <v>0</v>
      </c>
      <c r="H12" s="71">
        <v>0</v>
      </c>
      <c r="I12" s="71">
        <v>0</v>
      </c>
      <c r="J12" s="71">
        <v>0</v>
      </c>
      <c r="K12" s="71">
        <v>158825</v>
      </c>
      <c r="L12" s="71">
        <v>158825</v>
      </c>
      <c r="M12" s="71">
        <v>0</v>
      </c>
      <c r="N12" s="72">
        <v>0</v>
      </c>
    </row>
    <row r="13" spans="1:14" hidden="1">
      <c r="A13" t="s">
        <v>64</v>
      </c>
      <c r="B13" s="70">
        <v>530101</v>
      </c>
      <c r="C13" t="s">
        <v>928</v>
      </c>
      <c r="D13" s="71">
        <v>3365</v>
      </c>
      <c r="E13" s="71">
        <v>0</v>
      </c>
      <c r="F13" s="71">
        <v>3365</v>
      </c>
      <c r="G13" s="71">
        <v>911.72</v>
      </c>
      <c r="H13" s="71">
        <v>4.28</v>
      </c>
      <c r="I13" s="71">
        <v>4.28</v>
      </c>
      <c r="J13" s="71">
        <v>4.28</v>
      </c>
      <c r="K13" s="71">
        <v>3360.72</v>
      </c>
      <c r="L13" s="71">
        <v>3360.72</v>
      </c>
      <c r="M13" s="71">
        <v>0</v>
      </c>
      <c r="N13" s="72">
        <v>0.13</v>
      </c>
    </row>
    <row r="14" spans="1:14" hidden="1">
      <c r="A14" t="s">
        <v>64</v>
      </c>
      <c r="B14" s="70">
        <v>530102</v>
      </c>
      <c r="C14" t="s">
        <v>933</v>
      </c>
      <c r="D14" s="71">
        <v>634</v>
      </c>
      <c r="E14" s="71">
        <v>0</v>
      </c>
      <c r="F14" s="71">
        <v>634</v>
      </c>
      <c r="G14" s="71">
        <v>0</v>
      </c>
      <c r="H14" s="71">
        <v>0</v>
      </c>
      <c r="I14" s="71">
        <v>0</v>
      </c>
      <c r="J14" s="71">
        <v>0</v>
      </c>
      <c r="K14" s="71">
        <v>634</v>
      </c>
      <c r="L14" s="71">
        <v>634</v>
      </c>
      <c r="M14" s="71">
        <v>0</v>
      </c>
      <c r="N14" s="72">
        <v>0</v>
      </c>
    </row>
    <row r="15" spans="1:14" hidden="1">
      <c r="A15" t="s">
        <v>64</v>
      </c>
      <c r="B15" s="70">
        <v>530104</v>
      </c>
      <c r="C15" t="s">
        <v>910</v>
      </c>
      <c r="D15" s="71">
        <v>47929</v>
      </c>
      <c r="E15" s="71">
        <v>0</v>
      </c>
      <c r="F15" s="71">
        <v>47929</v>
      </c>
      <c r="G15" s="71">
        <v>44714.34</v>
      </c>
      <c r="H15" s="71">
        <v>3214.66</v>
      </c>
      <c r="I15" s="71">
        <v>3214.66</v>
      </c>
      <c r="J15" s="71">
        <v>3035.96</v>
      </c>
      <c r="K15" s="71">
        <v>44714.34</v>
      </c>
      <c r="L15" s="71">
        <v>44714.34</v>
      </c>
      <c r="M15" s="71">
        <v>178.7</v>
      </c>
      <c r="N15" s="72">
        <v>6.71</v>
      </c>
    </row>
    <row r="16" spans="1:14" hidden="1">
      <c r="A16" t="s">
        <v>64</v>
      </c>
      <c r="B16" s="70">
        <v>530105</v>
      </c>
      <c r="C16" t="s">
        <v>901</v>
      </c>
      <c r="D16" s="71">
        <v>9140</v>
      </c>
      <c r="E16" s="71">
        <v>0</v>
      </c>
      <c r="F16" s="71">
        <v>9140</v>
      </c>
      <c r="G16" s="71">
        <v>8445.89</v>
      </c>
      <c r="H16" s="71">
        <v>694.11</v>
      </c>
      <c r="I16" s="71">
        <v>0</v>
      </c>
      <c r="J16" s="71">
        <v>0</v>
      </c>
      <c r="K16" s="71">
        <v>8445.89</v>
      </c>
      <c r="L16" s="71">
        <v>9140</v>
      </c>
      <c r="M16" s="71">
        <v>0</v>
      </c>
      <c r="N16" s="72">
        <v>0</v>
      </c>
    </row>
    <row r="17" spans="1:14" hidden="1">
      <c r="A17" t="s">
        <v>64</v>
      </c>
      <c r="B17" s="70">
        <v>530301</v>
      </c>
      <c r="C17" t="s">
        <v>903</v>
      </c>
      <c r="D17" s="71">
        <v>1090</v>
      </c>
      <c r="E17" s="71">
        <v>0</v>
      </c>
      <c r="F17" s="71">
        <v>1090</v>
      </c>
      <c r="G17" s="71">
        <v>0</v>
      </c>
      <c r="H17" s="71">
        <v>0</v>
      </c>
      <c r="I17" s="71">
        <v>0</v>
      </c>
      <c r="J17" s="71">
        <v>0</v>
      </c>
      <c r="K17" s="71">
        <v>1090</v>
      </c>
      <c r="L17" s="71">
        <v>1090</v>
      </c>
      <c r="M17" s="71">
        <v>0</v>
      </c>
      <c r="N17" s="72">
        <v>0</v>
      </c>
    </row>
    <row r="18" spans="1:14" hidden="1">
      <c r="A18" t="s">
        <v>64</v>
      </c>
      <c r="B18" s="70">
        <v>530303</v>
      </c>
      <c r="C18" t="s">
        <v>917</v>
      </c>
      <c r="D18" s="71">
        <v>7760</v>
      </c>
      <c r="E18" s="71">
        <v>0</v>
      </c>
      <c r="F18" s="71">
        <v>7760</v>
      </c>
      <c r="G18" s="71">
        <v>0</v>
      </c>
      <c r="H18" s="71">
        <v>0</v>
      </c>
      <c r="I18" s="71">
        <v>0</v>
      </c>
      <c r="J18" s="71">
        <v>0</v>
      </c>
      <c r="K18" s="71">
        <v>7760</v>
      </c>
      <c r="L18" s="71">
        <v>7760</v>
      </c>
      <c r="M18" s="71">
        <v>0</v>
      </c>
      <c r="N18" s="72">
        <v>0</v>
      </c>
    </row>
    <row r="19" spans="1:14" hidden="1">
      <c r="A19" t="s">
        <v>64</v>
      </c>
      <c r="B19" s="70">
        <v>530404</v>
      </c>
      <c r="C19" t="s">
        <v>921</v>
      </c>
      <c r="D19" s="71">
        <v>57081</v>
      </c>
      <c r="E19" s="71">
        <v>0</v>
      </c>
      <c r="F19" s="71">
        <v>57081</v>
      </c>
      <c r="G19" s="71">
        <v>0</v>
      </c>
      <c r="H19" s="71">
        <v>0</v>
      </c>
      <c r="I19" s="71">
        <v>0</v>
      </c>
      <c r="J19" s="71">
        <v>0</v>
      </c>
      <c r="K19" s="71">
        <v>57081</v>
      </c>
      <c r="L19" s="71">
        <v>57081</v>
      </c>
      <c r="M19" s="71">
        <v>0</v>
      </c>
      <c r="N19" s="72">
        <v>0</v>
      </c>
    </row>
    <row r="20" spans="1:14" hidden="1">
      <c r="A20" t="s">
        <v>64</v>
      </c>
      <c r="B20" s="70">
        <v>530420</v>
      </c>
      <c r="C20" t="s">
        <v>908</v>
      </c>
      <c r="D20" s="71">
        <v>7176</v>
      </c>
      <c r="E20" s="71">
        <v>0</v>
      </c>
      <c r="F20" s="71">
        <v>7176</v>
      </c>
      <c r="G20" s="71">
        <v>0</v>
      </c>
      <c r="H20" s="71">
        <v>0</v>
      </c>
      <c r="I20" s="71">
        <v>0</v>
      </c>
      <c r="J20" s="71">
        <v>0</v>
      </c>
      <c r="K20" s="71">
        <v>7176</v>
      </c>
      <c r="L20" s="71">
        <v>7176</v>
      </c>
      <c r="M20" s="71">
        <v>0</v>
      </c>
      <c r="N20" s="72">
        <v>0</v>
      </c>
    </row>
    <row r="21" spans="1:14" hidden="1">
      <c r="A21" t="s">
        <v>64</v>
      </c>
      <c r="B21" s="70">
        <v>530422</v>
      </c>
      <c r="C21" t="s">
        <v>898</v>
      </c>
      <c r="D21" s="71">
        <v>2070</v>
      </c>
      <c r="E21" s="71">
        <v>0</v>
      </c>
      <c r="F21" s="71">
        <v>2070</v>
      </c>
      <c r="G21" s="71">
        <v>0</v>
      </c>
      <c r="H21" s="71">
        <v>0</v>
      </c>
      <c r="I21" s="71">
        <v>0</v>
      </c>
      <c r="J21" s="71">
        <v>0</v>
      </c>
      <c r="K21" s="71">
        <v>2070</v>
      </c>
      <c r="L21" s="71">
        <v>2070</v>
      </c>
      <c r="M21" s="71">
        <v>0</v>
      </c>
      <c r="N21" s="72">
        <v>0</v>
      </c>
    </row>
    <row r="22" spans="1:14" hidden="1">
      <c r="A22" t="s">
        <v>64</v>
      </c>
      <c r="B22" s="70">
        <v>530502</v>
      </c>
      <c r="C22" t="s">
        <v>932</v>
      </c>
      <c r="D22" s="71">
        <v>3020</v>
      </c>
      <c r="E22" s="71">
        <v>0</v>
      </c>
      <c r="F22" s="71">
        <v>3020</v>
      </c>
      <c r="G22" s="71">
        <v>0</v>
      </c>
      <c r="H22" s="71">
        <v>0</v>
      </c>
      <c r="I22" s="71">
        <v>0</v>
      </c>
      <c r="J22" s="71">
        <v>0</v>
      </c>
      <c r="K22" s="71">
        <v>3020</v>
      </c>
      <c r="L22" s="71">
        <v>3020</v>
      </c>
      <c r="M22" s="71">
        <v>0</v>
      </c>
      <c r="N22" s="72">
        <v>0</v>
      </c>
    </row>
    <row r="23" spans="1:14" hidden="1">
      <c r="A23" t="s">
        <v>64</v>
      </c>
      <c r="B23" s="70">
        <v>530504</v>
      </c>
      <c r="C23" t="s">
        <v>934</v>
      </c>
      <c r="D23" s="71">
        <v>1375</v>
      </c>
      <c r="E23" s="71">
        <v>0</v>
      </c>
      <c r="F23" s="71">
        <v>1375</v>
      </c>
      <c r="G23" s="71">
        <v>0</v>
      </c>
      <c r="H23" s="71">
        <v>0</v>
      </c>
      <c r="I23" s="71">
        <v>0</v>
      </c>
      <c r="J23" s="71">
        <v>0</v>
      </c>
      <c r="K23" s="71">
        <v>1375</v>
      </c>
      <c r="L23" s="71">
        <v>1375</v>
      </c>
      <c r="M23" s="71">
        <v>0</v>
      </c>
      <c r="N23" s="72">
        <v>0</v>
      </c>
    </row>
    <row r="24" spans="1:14" hidden="1">
      <c r="A24" t="s">
        <v>64</v>
      </c>
      <c r="B24" s="70">
        <v>530701</v>
      </c>
      <c r="C24" t="s">
        <v>935</v>
      </c>
      <c r="D24" s="71">
        <v>1040</v>
      </c>
      <c r="E24" s="71">
        <v>0</v>
      </c>
      <c r="F24" s="71">
        <v>1040</v>
      </c>
      <c r="G24" s="71">
        <v>0</v>
      </c>
      <c r="H24" s="71">
        <v>0</v>
      </c>
      <c r="I24" s="71">
        <v>0</v>
      </c>
      <c r="J24" s="71">
        <v>0</v>
      </c>
      <c r="K24" s="71">
        <v>1040</v>
      </c>
      <c r="L24" s="71">
        <v>1040</v>
      </c>
      <c r="M24" s="71">
        <v>0</v>
      </c>
      <c r="N24" s="72">
        <v>0</v>
      </c>
    </row>
    <row r="25" spans="1:14" hidden="1">
      <c r="A25" t="s">
        <v>64</v>
      </c>
      <c r="B25" s="70">
        <v>530704</v>
      </c>
      <c r="C25" t="s">
        <v>914</v>
      </c>
      <c r="D25" s="71">
        <v>1000</v>
      </c>
      <c r="E25" s="71">
        <v>0</v>
      </c>
      <c r="F25" s="71">
        <v>1000</v>
      </c>
      <c r="G25" s="71">
        <v>0</v>
      </c>
      <c r="H25" s="71">
        <v>0</v>
      </c>
      <c r="I25" s="71">
        <v>0</v>
      </c>
      <c r="J25" s="71">
        <v>0</v>
      </c>
      <c r="K25" s="71">
        <v>1000</v>
      </c>
      <c r="L25" s="71">
        <v>1000</v>
      </c>
      <c r="M25" s="71">
        <v>0</v>
      </c>
      <c r="N25" s="72">
        <v>0</v>
      </c>
    </row>
    <row r="26" spans="1:14" hidden="1">
      <c r="A26" t="s">
        <v>64</v>
      </c>
      <c r="B26" s="70">
        <v>530802</v>
      </c>
      <c r="C26" t="s">
        <v>915</v>
      </c>
      <c r="D26" s="71">
        <v>23809</v>
      </c>
      <c r="E26" s="71">
        <v>0</v>
      </c>
      <c r="F26" s="71">
        <v>23809</v>
      </c>
      <c r="G26" s="71">
        <v>0</v>
      </c>
      <c r="H26" s="71">
        <v>0</v>
      </c>
      <c r="I26" s="71">
        <v>0</v>
      </c>
      <c r="J26" s="71">
        <v>0</v>
      </c>
      <c r="K26" s="71">
        <v>23809</v>
      </c>
      <c r="L26" s="71">
        <v>23809</v>
      </c>
      <c r="M26" s="71">
        <v>0</v>
      </c>
      <c r="N26" s="72">
        <v>0</v>
      </c>
    </row>
    <row r="27" spans="1:14">
      <c r="A27" t="s">
        <v>64</v>
      </c>
      <c r="B27" s="70">
        <v>530804</v>
      </c>
      <c r="C27" t="s">
        <v>922</v>
      </c>
      <c r="D27" s="71">
        <v>971</v>
      </c>
      <c r="E27" s="71">
        <v>0</v>
      </c>
      <c r="F27" s="71">
        <v>971</v>
      </c>
      <c r="G27" s="71">
        <v>0</v>
      </c>
      <c r="H27" s="71">
        <v>0</v>
      </c>
      <c r="I27" s="71">
        <v>0</v>
      </c>
      <c r="J27" s="71">
        <v>0</v>
      </c>
      <c r="K27" s="71">
        <v>971</v>
      </c>
      <c r="L27" s="71">
        <v>971</v>
      </c>
      <c r="M27" s="71">
        <v>0</v>
      </c>
      <c r="N27" s="72">
        <v>0</v>
      </c>
    </row>
    <row r="28" spans="1:14" hidden="1">
      <c r="A28" t="s">
        <v>64</v>
      </c>
      <c r="B28" s="70">
        <v>530805</v>
      </c>
      <c r="C28" t="s">
        <v>911</v>
      </c>
      <c r="D28" s="71">
        <v>1466</v>
      </c>
      <c r="E28" s="71">
        <v>0</v>
      </c>
      <c r="F28" s="71">
        <v>1466</v>
      </c>
      <c r="G28" s="71">
        <v>0</v>
      </c>
      <c r="H28" s="71">
        <v>0</v>
      </c>
      <c r="I28" s="71">
        <v>0</v>
      </c>
      <c r="J28" s="71">
        <v>0</v>
      </c>
      <c r="K28" s="71">
        <v>1466</v>
      </c>
      <c r="L28" s="71">
        <v>1466</v>
      </c>
      <c r="M28" s="71">
        <v>0</v>
      </c>
      <c r="N28" s="72">
        <v>0</v>
      </c>
    </row>
    <row r="29" spans="1:14" hidden="1">
      <c r="A29" t="s">
        <v>64</v>
      </c>
      <c r="B29" s="70">
        <v>530807</v>
      </c>
      <c r="C29" t="s">
        <v>930</v>
      </c>
      <c r="D29" s="71">
        <v>4740</v>
      </c>
      <c r="E29" s="71">
        <v>0</v>
      </c>
      <c r="F29" s="71">
        <v>4740</v>
      </c>
      <c r="G29" s="71">
        <v>0</v>
      </c>
      <c r="H29" s="71">
        <v>0</v>
      </c>
      <c r="I29" s="71">
        <v>0</v>
      </c>
      <c r="J29" s="71">
        <v>0</v>
      </c>
      <c r="K29" s="71">
        <v>4740</v>
      </c>
      <c r="L29" s="71">
        <v>4740</v>
      </c>
      <c r="M29" s="71">
        <v>0</v>
      </c>
      <c r="N29" s="72">
        <v>0</v>
      </c>
    </row>
    <row r="30" spans="1:14" hidden="1">
      <c r="A30" t="s">
        <v>64</v>
      </c>
      <c r="B30" s="70">
        <v>530811</v>
      </c>
      <c r="C30" t="s">
        <v>902</v>
      </c>
      <c r="D30" s="71">
        <v>3631</v>
      </c>
      <c r="E30" s="71">
        <v>0</v>
      </c>
      <c r="F30" s="71">
        <v>3631</v>
      </c>
      <c r="G30" s="71">
        <v>0</v>
      </c>
      <c r="H30" s="71">
        <v>0</v>
      </c>
      <c r="I30" s="71">
        <v>0</v>
      </c>
      <c r="J30" s="71">
        <v>0</v>
      </c>
      <c r="K30" s="71">
        <v>3631</v>
      </c>
      <c r="L30" s="71">
        <v>3631</v>
      </c>
      <c r="M30" s="71">
        <v>0</v>
      </c>
      <c r="N30" s="72">
        <v>0</v>
      </c>
    </row>
    <row r="31" spans="1:14" hidden="1">
      <c r="A31" t="s">
        <v>64</v>
      </c>
      <c r="B31" s="70">
        <v>530814</v>
      </c>
      <c r="C31" t="s">
        <v>904</v>
      </c>
      <c r="D31" s="71">
        <v>32581</v>
      </c>
      <c r="E31" s="71">
        <v>0</v>
      </c>
      <c r="F31" s="71">
        <v>32581</v>
      </c>
      <c r="G31" s="71">
        <v>0</v>
      </c>
      <c r="H31" s="71">
        <v>0</v>
      </c>
      <c r="I31" s="71">
        <v>0</v>
      </c>
      <c r="J31" s="71">
        <v>0</v>
      </c>
      <c r="K31" s="71">
        <v>32581</v>
      </c>
      <c r="L31" s="71">
        <v>32581</v>
      </c>
      <c r="M31" s="71">
        <v>0</v>
      </c>
      <c r="N31" s="72">
        <v>0</v>
      </c>
    </row>
    <row r="32" spans="1:14" hidden="1">
      <c r="A32" t="s">
        <v>64</v>
      </c>
      <c r="B32" s="70">
        <v>530819</v>
      </c>
      <c r="C32" t="s">
        <v>936</v>
      </c>
      <c r="D32" s="71">
        <v>86648</v>
      </c>
      <c r="E32" s="71">
        <v>0</v>
      </c>
      <c r="F32" s="71">
        <v>86648</v>
      </c>
      <c r="G32" s="71">
        <v>0</v>
      </c>
      <c r="H32" s="71">
        <v>0</v>
      </c>
      <c r="I32" s="71">
        <v>0</v>
      </c>
      <c r="J32" s="71">
        <v>0</v>
      </c>
      <c r="K32" s="71">
        <v>86648</v>
      </c>
      <c r="L32" s="71">
        <v>86648</v>
      </c>
      <c r="M32" s="71">
        <v>0</v>
      </c>
      <c r="N32" s="72">
        <v>0</v>
      </c>
    </row>
    <row r="33" spans="1:14" hidden="1">
      <c r="A33" t="s">
        <v>64</v>
      </c>
      <c r="B33" s="70">
        <v>530823</v>
      </c>
      <c r="C33" t="s">
        <v>931</v>
      </c>
      <c r="D33" s="71">
        <v>40000</v>
      </c>
      <c r="E33" s="71">
        <v>0</v>
      </c>
      <c r="F33" s="71">
        <v>40000</v>
      </c>
      <c r="G33" s="71">
        <v>0</v>
      </c>
      <c r="H33" s="71">
        <v>0</v>
      </c>
      <c r="I33" s="71">
        <v>0</v>
      </c>
      <c r="J33" s="71">
        <v>0</v>
      </c>
      <c r="K33" s="71">
        <v>40000</v>
      </c>
      <c r="L33" s="71">
        <v>40000</v>
      </c>
      <c r="M33" s="71">
        <v>0</v>
      </c>
      <c r="N33" s="72">
        <v>0</v>
      </c>
    </row>
    <row r="34" spans="1:14" hidden="1">
      <c r="A34" t="s">
        <v>64</v>
      </c>
      <c r="B34" s="70">
        <v>530837</v>
      </c>
      <c r="C34" t="s">
        <v>899</v>
      </c>
      <c r="D34" s="71">
        <v>23630</v>
      </c>
      <c r="E34" s="71">
        <v>0</v>
      </c>
      <c r="F34" s="71">
        <v>23630</v>
      </c>
      <c r="G34" s="71">
        <v>0</v>
      </c>
      <c r="H34" s="71">
        <v>3925</v>
      </c>
      <c r="I34" s="71">
        <v>0</v>
      </c>
      <c r="J34" s="71">
        <v>0</v>
      </c>
      <c r="K34" s="71">
        <v>19705</v>
      </c>
      <c r="L34" s="71">
        <v>23630</v>
      </c>
      <c r="M34" s="71">
        <v>0</v>
      </c>
      <c r="N34" s="72">
        <v>0</v>
      </c>
    </row>
    <row r="35" spans="1:14" hidden="1">
      <c r="A35" t="s">
        <v>64</v>
      </c>
      <c r="B35" s="70">
        <v>530840</v>
      </c>
      <c r="C35" t="s">
        <v>919</v>
      </c>
      <c r="D35" s="71">
        <v>18352</v>
      </c>
      <c r="E35" s="71">
        <v>0</v>
      </c>
      <c r="F35" s="71">
        <v>18352</v>
      </c>
      <c r="G35" s="71">
        <v>0</v>
      </c>
      <c r="H35" s="71">
        <v>2814</v>
      </c>
      <c r="I35" s="71">
        <v>0</v>
      </c>
      <c r="J35" s="71">
        <v>0</v>
      </c>
      <c r="K35" s="71">
        <v>15538</v>
      </c>
      <c r="L35" s="71">
        <v>18352</v>
      </c>
      <c r="M35" s="71">
        <v>0</v>
      </c>
      <c r="N35" s="72">
        <v>0</v>
      </c>
    </row>
    <row r="36" spans="1:14" hidden="1">
      <c r="A36" t="s">
        <v>64</v>
      </c>
      <c r="B36" s="70">
        <v>530841</v>
      </c>
      <c r="C36" t="s">
        <v>920</v>
      </c>
      <c r="D36" s="71">
        <v>25000</v>
      </c>
      <c r="E36" s="71">
        <v>0</v>
      </c>
      <c r="F36" s="71">
        <v>25000</v>
      </c>
      <c r="G36" s="71">
        <v>0</v>
      </c>
      <c r="H36" s="71">
        <v>0</v>
      </c>
      <c r="I36" s="71">
        <v>0</v>
      </c>
      <c r="J36" s="71">
        <v>0</v>
      </c>
      <c r="K36" s="71">
        <v>25000</v>
      </c>
      <c r="L36" s="71">
        <v>25000</v>
      </c>
      <c r="M36" s="71">
        <v>0</v>
      </c>
      <c r="N36" s="72">
        <v>0</v>
      </c>
    </row>
    <row r="37" spans="1:14" hidden="1">
      <c r="A37" t="s">
        <v>64</v>
      </c>
      <c r="B37" s="70">
        <v>530844</v>
      </c>
      <c r="C37" t="s">
        <v>912</v>
      </c>
      <c r="D37" s="71">
        <v>60000</v>
      </c>
      <c r="E37" s="71">
        <v>0</v>
      </c>
      <c r="F37" s="71">
        <v>60000</v>
      </c>
      <c r="G37" s="71">
        <v>0</v>
      </c>
      <c r="H37" s="71">
        <v>0</v>
      </c>
      <c r="I37" s="71">
        <v>0</v>
      </c>
      <c r="J37" s="71">
        <v>0</v>
      </c>
      <c r="K37" s="71">
        <v>60000</v>
      </c>
      <c r="L37" s="71">
        <v>60000</v>
      </c>
      <c r="M37" s="71">
        <v>0</v>
      </c>
      <c r="N37" s="72">
        <v>0</v>
      </c>
    </row>
    <row r="39" spans="1:14">
      <c r="D39" s="73">
        <f t="shared" ref="D39:L39" si="0">SUM(D2:D38)</f>
        <v>3000491</v>
      </c>
      <c r="E39" s="73">
        <f t="shared" si="0"/>
        <v>0</v>
      </c>
      <c r="F39" s="73">
        <f t="shared" si="0"/>
        <v>3000491</v>
      </c>
      <c r="G39" s="73">
        <f t="shared" si="0"/>
        <v>54071.95</v>
      </c>
      <c r="H39" s="73">
        <f t="shared" si="0"/>
        <v>10652.05</v>
      </c>
      <c r="I39" s="73">
        <f t="shared" si="0"/>
        <v>3218.94</v>
      </c>
      <c r="J39" s="73">
        <f t="shared" si="0"/>
        <v>3040.2400000000002</v>
      </c>
      <c r="K39" s="73">
        <f t="shared" si="0"/>
        <v>2989838.95</v>
      </c>
      <c r="L39" s="73">
        <f t="shared" si="0"/>
        <v>2997272.06</v>
      </c>
      <c r="M39" s="73"/>
    </row>
  </sheetData>
  <autoFilter ref="A1:N37">
    <filterColumn colId="1">
      <filters>
        <filter val="530804"/>
      </filters>
    </filterColumn>
  </autoFilter>
  <sortState ref="B2:N37">
    <sortCondition ref="B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E2" sqref="E2"/>
    </sheetView>
  </sheetViews>
  <sheetFormatPr baseColWidth="10" defaultRowHeight="15"/>
  <cols>
    <col min="1" max="1" width="24.85546875" bestFit="1" customWidth="1"/>
    <col min="2" max="2" width="13.140625" bestFit="1" customWidth="1"/>
    <col min="3" max="3" width="12.85546875" bestFit="1" customWidth="1"/>
    <col min="4" max="4" width="14.140625" customWidth="1"/>
    <col min="5" max="5" width="12.42578125" bestFit="1" customWidth="1"/>
    <col min="6" max="6" width="14.85546875" customWidth="1"/>
    <col min="7" max="7" width="12.28515625" bestFit="1" customWidth="1"/>
    <col min="8" max="8" width="21.42578125" bestFit="1" customWidth="1"/>
  </cols>
  <sheetData>
    <row r="1" spans="1:8" s="1" customFormat="1">
      <c r="A1" s="74" t="s">
        <v>884</v>
      </c>
      <c r="B1" s="74" t="s">
        <v>887</v>
      </c>
      <c r="C1" s="74" t="s">
        <v>888</v>
      </c>
      <c r="D1" s="74" t="s">
        <v>925</v>
      </c>
      <c r="E1" s="74" t="s">
        <v>892</v>
      </c>
      <c r="F1" s="74" t="s">
        <v>895</v>
      </c>
      <c r="G1" s="74" t="s">
        <v>926</v>
      </c>
      <c r="H1" s="74" t="s">
        <v>927</v>
      </c>
    </row>
    <row r="2" spans="1:8">
      <c r="A2" s="60" t="s">
        <v>64</v>
      </c>
      <c r="B2" s="75">
        <v>702875</v>
      </c>
      <c r="C2" s="75">
        <v>0</v>
      </c>
      <c r="D2" s="75">
        <v>702875</v>
      </c>
      <c r="E2" s="75">
        <v>31186.82</v>
      </c>
      <c r="F2" s="75">
        <v>671688.18</v>
      </c>
      <c r="G2" s="75">
        <v>25909.47</v>
      </c>
      <c r="H2" s="75">
        <v>5277.35</v>
      </c>
    </row>
    <row r="3" spans="1:8">
      <c r="A3" s="60"/>
      <c r="B3" s="60"/>
      <c r="C3" s="60"/>
      <c r="D3" s="60"/>
      <c r="E3" s="60"/>
      <c r="F3" s="60"/>
      <c r="G3" s="60"/>
      <c r="H3" s="60"/>
    </row>
    <row r="4" spans="1:8">
      <c r="A4" s="60"/>
      <c r="B4" s="76">
        <f t="shared" ref="B4:H4" si="0">SUM(B2:B3)</f>
        <v>702875</v>
      </c>
      <c r="C4" s="76">
        <f t="shared" si="0"/>
        <v>0</v>
      </c>
      <c r="D4" s="76">
        <f t="shared" si="0"/>
        <v>702875</v>
      </c>
      <c r="E4" s="76">
        <f t="shared" si="0"/>
        <v>31186.82</v>
      </c>
      <c r="F4" s="76">
        <f t="shared" si="0"/>
        <v>671688.18</v>
      </c>
      <c r="G4" s="76">
        <f t="shared" si="0"/>
        <v>25909.47</v>
      </c>
      <c r="H4" s="76">
        <f t="shared" si="0"/>
        <v>5277.35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37"/>
  <sheetViews>
    <sheetView topLeftCell="A17" zoomScale="85" zoomScaleNormal="85" workbookViewId="0">
      <selection activeCell="B19" sqref="B19"/>
    </sheetView>
  </sheetViews>
  <sheetFormatPr baseColWidth="10" defaultColWidth="11.42578125" defaultRowHeight="15.75"/>
  <cols>
    <col min="1" max="1" width="4.28515625" style="77" customWidth="1"/>
    <col min="2" max="2" width="17" style="90" customWidth="1"/>
    <col min="3" max="3" width="36.42578125" style="77" customWidth="1"/>
    <col min="4" max="4" width="42.140625" style="77" customWidth="1"/>
    <col min="5" max="5" width="36.42578125" style="77" customWidth="1"/>
    <col min="6" max="6" width="13.85546875" style="77" customWidth="1"/>
    <col min="7" max="8" width="13.7109375" style="77" customWidth="1"/>
    <col min="9" max="9" width="13.28515625" style="77" customWidth="1"/>
    <col min="10" max="10" width="14.28515625" style="77" customWidth="1"/>
    <col min="11" max="11" width="13.42578125" style="77" customWidth="1"/>
    <col min="12" max="12" width="13.28515625" style="77" customWidth="1"/>
    <col min="13" max="13" width="13.42578125" style="77" customWidth="1"/>
    <col min="14" max="14" width="13.140625" style="77" customWidth="1"/>
    <col min="15" max="15" width="13" style="77" customWidth="1"/>
    <col min="16" max="16" width="13.85546875" style="77" customWidth="1"/>
    <col min="17" max="17" width="13.140625" style="77" bestFit="1" customWidth="1"/>
    <col min="18" max="18" width="15.28515625" style="101" customWidth="1"/>
    <col min="19" max="19" width="13.42578125" style="77" customWidth="1"/>
    <col min="20" max="20" width="11.42578125" style="77"/>
    <col min="21" max="21" width="13.5703125" style="77" bestFit="1" customWidth="1"/>
    <col min="22" max="16384" width="11.42578125" style="77"/>
  </cols>
  <sheetData>
    <row r="2" spans="1:21">
      <c r="A2" s="327" t="s">
        <v>937</v>
      </c>
      <c r="B2" s="327"/>
      <c r="C2" s="327"/>
      <c r="D2" s="327"/>
      <c r="E2" s="327"/>
      <c r="F2" s="327"/>
      <c r="G2" s="327"/>
      <c r="H2" s="327"/>
      <c r="I2" s="327"/>
      <c r="J2" s="327"/>
      <c r="K2" s="327"/>
      <c r="L2" s="327"/>
      <c r="M2" s="327"/>
      <c r="N2" s="327"/>
      <c r="O2" s="327"/>
      <c r="P2" s="327"/>
      <c r="Q2" s="327"/>
      <c r="R2" s="327"/>
    </row>
    <row r="3" spans="1:21">
      <c r="A3" s="327" t="s">
        <v>938</v>
      </c>
      <c r="B3" s="327"/>
      <c r="C3" s="327"/>
      <c r="D3" s="327"/>
      <c r="E3" s="327"/>
      <c r="F3" s="327"/>
      <c r="G3" s="327"/>
      <c r="H3" s="327"/>
      <c r="I3" s="327"/>
      <c r="J3" s="327"/>
      <c r="K3" s="327"/>
      <c r="L3" s="327"/>
      <c r="M3" s="327"/>
      <c r="N3" s="327"/>
      <c r="O3" s="327"/>
      <c r="P3" s="327"/>
      <c r="Q3" s="327"/>
      <c r="R3" s="327"/>
    </row>
    <row r="4" spans="1:21">
      <c r="A4" s="327">
        <v>2018</v>
      </c>
      <c r="B4" s="327"/>
      <c r="C4" s="327"/>
      <c r="D4" s="327"/>
      <c r="E4" s="327"/>
      <c r="F4" s="327"/>
      <c r="G4" s="327"/>
      <c r="H4" s="327"/>
      <c r="I4" s="327"/>
      <c r="J4" s="327"/>
      <c r="K4" s="327"/>
      <c r="L4" s="327"/>
      <c r="M4" s="327"/>
      <c r="N4" s="327"/>
      <c r="O4" s="327"/>
      <c r="P4" s="327"/>
      <c r="Q4" s="327"/>
      <c r="R4" s="327"/>
    </row>
    <row r="5" spans="1:21">
      <c r="A5" s="78"/>
      <c r="B5" s="79"/>
      <c r="C5" s="78"/>
      <c r="D5" s="78"/>
      <c r="E5" s="78"/>
      <c r="F5" s="78"/>
      <c r="G5" s="78"/>
      <c r="H5" s="78"/>
      <c r="I5" s="78"/>
      <c r="J5" s="78"/>
      <c r="K5" s="78"/>
      <c r="L5" s="78"/>
      <c r="M5" s="78"/>
      <c r="N5" s="78"/>
      <c r="O5" s="78"/>
      <c r="P5" s="78"/>
      <c r="Q5" s="78"/>
      <c r="R5" s="78"/>
    </row>
    <row r="7" spans="1:21">
      <c r="A7" s="328" t="s">
        <v>939</v>
      </c>
      <c r="B7" s="329" t="s">
        <v>54</v>
      </c>
      <c r="C7" s="328" t="s">
        <v>940</v>
      </c>
      <c r="D7" s="80"/>
      <c r="E7" s="80"/>
      <c r="F7" s="331" t="s">
        <v>941</v>
      </c>
      <c r="G7" s="332"/>
      <c r="H7" s="332"/>
      <c r="I7" s="332"/>
      <c r="J7" s="332"/>
      <c r="K7" s="332"/>
      <c r="L7" s="332"/>
      <c r="M7" s="332"/>
      <c r="N7" s="332"/>
      <c r="O7" s="332"/>
      <c r="P7" s="332"/>
      <c r="Q7" s="333"/>
      <c r="R7" s="334" t="s">
        <v>942</v>
      </c>
    </row>
    <row r="8" spans="1:21" ht="30.75" customHeight="1">
      <c r="A8" s="328"/>
      <c r="B8" s="330"/>
      <c r="C8" s="328"/>
      <c r="D8" s="81" t="s">
        <v>943</v>
      </c>
      <c r="E8" s="81" t="s">
        <v>944</v>
      </c>
      <c r="F8" s="82" t="s">
        <v>945</v>
      </c>
      <c r="G8" s="82" t="s">
        <v>946</v>
      </c>
      <c r="H8" s="82" t="s">
        <v>947</v>
      </c>
      <c r="I8" s="82" t="s">
        <v>948</v>
      </c>
      <c r="J8" s="82" t="s">
        <v>949</v>
      </c>
      <c r="K8" s="82" t="s">
        <v>950</v>
      </c>
      <c r="L8" s="82" t="s">
        <v>951</v>
      </c>
      <c r="M8" s="82" t="s">
        <v>952</v>
      </c>
      <c r="N8" s="82" t="s">
        <v>953</v>
      </c>
      <c r="O8" s="82" t="s">
        <v>954</v>
      </c>
      <c r="P8" s="82" t="s">
        <v>955</v>
      </c>
      <c r="Q8" s="82" t="s">
        <v>956</v>
      </c>
      <c r="R8" s="335"/>
    </row>
    <row r="9" spans="1:21" s="84" customFormat="1" ht="47.25">
      <c r="A9" s="87"/>
      <c r="B9" s="83" t="s">
        <v>958</v>
      </c>
      <c r="C9" s="83" t="s">
        <v>959</v>
      </c>
      <c r="D9" s="83" t="s">
        <v>960</v>
      </c>
      <c r="E9" s="88" t="s">
        <v>961</v>
      </c>
      <c r="F9" s="85">
        <v>4050</v>
      </c>
      <c r="G9" s="85">
        <v>4050</v>
      </c>
      <c r="H9" s="85">
        <v>4050</v>
      </c>
      <c r="I9" s="85">
        <v>4050</v>
      </c>
      <c r="J9" s="85">
        <v>4050</v>
      </c>
      <c r="K9" s="85">
        <v>4050</v>
      </c>
      <c r="L9" s="85">
        <v>4050</v>
      </c>
      <c r="M9" s="85">
        <v>4050</v>
      </c>
      <c r="N9" s="85">
        <v>4050</v>
      </c>
      <c r="O9" s="85">
        <v>4050</v>
      </c>
      <c r="P9" s="85">
        <v>4050</v>
      </c>
      <c r="Q9" s="85">
        <v>4050</v>
      </c>
      <c r="R9" s="86">
        <f>SUM(F9:Q9)</f>
        <v>48600</v>
      </c>
      <c r="T9" s="89"/>
      <c r="U9" s="89"/>
    </row>
    <row r="10" spans="1:21" s="84" customFormat="1" ht="94.5">
      <c r="A10" s="87"/>
      <c r="B10" s="83" t="s">
        <v>958</v>
      </c>
      <c r="C10" s="83" t="s">
        <v>962</v>
      </c>
      <c r="D10" s="83" t="s">
        <v>963</v>
      </c>
      <c r="E10" s="88" t="s">
        <v>964</v>
      </c>
      <c r="F10" s="85">
        <v>0</v>
      </c>
      <c r="G10" s="85">
        <v>0</v>
      </c>
      <c r="H10" s="85">
        <v>0</v>
      </c>
      <c r="I10" s="85">
        <v>0</v>
      </c>
      <c r="J10" s="85">
        <v>0</v>
      </c>
      <c r="K10" s="85">
        <v>0</v>
      </c>
      <c r="L10" s="85">
        <v>0</v>
      </c>
      <c r="M10" s="85">
        <v>0</v>
      </c>
      <c r="N10" s="85">
        <v>5400</v>
      </c>
      <c r="O10" s="85">
        <v>8725</v>
      </c>
      <c r="P10" s="85">
        <v>3350</v>
      </c>
      <c r="Q10" s="85">
        <v>3000</v>
      </c>
      <c r="R10" s="86">
        <f>SUM(F10:Q10)</f>
        <v>20475</v>
      </c>
      <c r="T10" s="89"/>
      <c r="U10" s="191"/>
    </row>
    <row r="11" spans="1:21" s="84" customFormat="1" ht="94.5">
      <c r="A11" s="87"/>
      <c r="B11" s="83" t="s">
        <v>958</v>
      </c>
      <c r="C11" s="83" t="s">
        <v>965</v>
      </c>
      <c r="D11" s="83" t="s">
        <v>966</v>
      </c>
      <c r="E11" s="219" t="s">
        <v>964</v>
      </c>
      <c r="F11" s="85">
        <v>10500</v>
      </c>
      <c r="G11" s="85">
        <v>15000</v>
      </c>
      <c r="H11" s="85">
        <v>15000</v>
      </c>
      <c r="I11" s="85">
        <v>15000</v>
      </c>
      <c r="J11" s="85">
        <v>8500</v>
      </c>
      <c r="K11" s="85">
        <v>7500</v>
      </c>
      <c r="L11" s="85">
        <v>7500</v>
      </c>
      <c r="M11" s="85">
        <v>9500</v>
      </c>
      <c r="N11" s="85">
        <v>10500</v>
      </c>
      <c r="O11" s="85">
        <v>18000</v>
      </c>
      <c r="P11" s="85">
        <v>15000</v>
      </c>
      <c r="Q11" s="85">
        <v>18000</v>
      </c>
      <c r="R11" s="86">
        <f t="shared" ref="R11:R18" si="0">SUM(F11:Q11)</f>
        <v>150000</v>
      </c>
      <c r="T11" s="89"/>
      <c r="U11" s="191"/>
    </row>
    <row r="12" spans="1:21" s="84" customFormat="1" ht="110.25">
      <c r="A12" s="87"/>
      <c r="B12" s="83" t="s">
        <v>958</v>
      </c>
      <c r="C12" s="83" t="s">
        <v>967</v>
      </c>
      <c r="D12" s="83" t="s">
        <v>968</v>
      </c>
      <c r="E12" s="88" t="s">
        <v>969</v>
      </c>
      <c r="F12" s="85">
        <v>2500</v>
      </c>
      <c r="G12" s="85">
        <v>2000</v>
      </c>
      <c r="H12" s="85">
        <v>3600</v>
      </c>
      <c r="I12" s="85">
        <v>0</v>
      </c>
      <c r="J12" s="85">
        <v>0</v>
      </c>
      <c r="K12" s="85">
        <v>0</v>
      </c>
      <c r="L12" s="85">
        <v>0</v>
      </c>
      <c r="M12" s="85">
        <v>0</v>
      </c>
      <c r="N12" s="85">
        <v>2600</v>
      </c>
      <c r="O12" s="85">
        <v>10000</v>
      </c>
      <c r="P12" s="85">
        <v>11000</v>
      </c>
      <c r="Q12" s="85">
        <v>5000</v>
      </c>
      <c r="R12" s="86">
        <f t="shared" si="0"/>
        <v>36700</v>
      </c>
      <c r="T12" s="89"/>
      <c r="U12" s="191"/>
    </row>
    <row r="13" spans="1:21" s="84" customFormat="1" ht="94.5">
      <c r="A13" s="87"/>
      <c r="B13" s="83" t="s">
        <v>958</v>
      </c>
      <c r="C13" s="83" t="s">
        <v>970</v>
      </c>
      <c r="D13" s="83" t="s">
        <v>971</v>
      </c>
      <c r="E13" s="88" t="s">
        <v>972</v>
      </c>
      <c r="F13" s="85">
        <v>15000</v>
      </c>
      <c r="G13" s="85">
        <v>29000</v>
      </c>
      <c r="H13" s="85">
        <v>8875</v>
      </c>
      <c r="I13" s="85">
        <v>0</v>
      </c>
      <c r="J13" s="85">
        <v>0</v>
      </c>
      <c r="K13" s="85">
        <v>0</v>
      </c>
      <c r="L13" s="85">
        <v>0</v>
      </c>
      <c r="M13" s="85">
        <v>0</v>
      </c>
      <c r="N13" s="85">
        <v>0</v>
      </c>
      <c r="O13" s="85">
        <v>0</v>
      </c>
      <c r="P13" s="85">
        <v>0</v>
      </c>
      <c r="Q13" s="85">
        <v>15525</v>
      </c>
      <c r="R13" s="86">
        <f t="shared" si="0"/>
        <v>68400</v>
      </c>
      <c r="T13" s="89"/>
      <c r="U13" s="191"/>
    </row>
    <row r="14" spans="1:21" s="84" customFormat="1" ht="94.5">
      <c r="A14" s="87"/>
      <c r="B14" s="83" t="s">
        <v>958</v>
      </c>
      <c r="C14" s="83" t="s">
        <v>973</v>
      </c>
      <c r="D14" s="83" t="s">
        <v>974</v>
      </c>
      <c r="E14" s="88" t="s">
        <v>975</v>
      </c>
      <c r="F14" s="85">
        <v>0</v>
      </c>
      <c r="G14" s="85">
        <v>4000</v>
      </c>
      <c r="H14" s="85">
        <v>4000</v>
      </c>
      <c r="I14" s="85">
        <v>0</v>
      </c>
      <c r="J14" s="85">
        <v>0</v>
      </c>
      <c r="K14" s="85">
        <v>0</v>
      </c>
      <c r="L14" s="85">
        <v>0</v>
      </c>
      <c r="M14" s="85">
        <v>0</v>
      </c>
      <c r="N14" s="85">
        <v>0</v>
      </c>
      <c r="O14" s="85">
        <v>0</v>
      </c>
      <c r="P14" s="85">
        <v>10000</v>
      </c>
      <c r="Q14" s="85">
        <v>6000</v>
      </c>
      <c r="R14" s="86">
        <f t="shared" si="0"/>
        <v>24000</v>
      </c>
      <c r="T14" s="89"/>
      <c r="U14" s="191"/>
    </row>
    <row r="15" spans="1:21" s="84" customFormat="1" ht="63">
      <c r="A15" s="87"/>
      <c r="B15" s="83" t="s">
        <v>958</v>
      </c>
      <c r="C15" s="83" t="s">
        <v>976</v>
      </c>
      <c r="D15" s="83" t="s">
        <v>977</v>
      </c>
      <c r="E15" s="88" t="s">
        <v>978</v>
      </c>
      <c r="F15" s="85">
        <v>4000</v>
      </c>
      <c r="G15" s="85">
        <v>5400</v>
      </c>
      <c r="H15" s="85">
        <v>9000</v>
      </c>
      <c r="I15" s="85">
        <v>5400</v>
      </c>
      <c r="J15" s="85">
        <v>3000</v>
      </c>
      <c r="K15" s="85">
        <v>0</v>
      </c>
      <c r="L15" s="85">
        <v>0</v>
      </c>
      <c r="M15" s="85">
        <v>0</v>
      </c>
      <c r="N15" s="85">
        <v>0</v>
      </c>
      <c r="O15" s="85">
        <v>12000</v>
      </c>
      <c r="P15" s="85">
        <v>5600</v>
      </c>
      <c r="Q15" s="85">
        <v>3600</v>
      </c>
      <c r="R15" s="86">
        <f t="shared" si="0"/>
        <v>48000</v>
      </c>
      <c r="T15" s="89"/>
      <c r="U15" s="191"/>
    </row>
    <row r="16" spans="1:21" s="84" customFormat="1" ht="63">
      <c r="A16" s="87"/>
      <c r="B16" s="83" t="s">
        <v>958</v>
      </c>
      <c r="C16" s="83" t="s">
        <v>979</v>
      </c>
      <c r="D16" s="83" t="s">
        <v>980</v>
      </c>
      <c r="E16" s="88" t="s">
        <v>981</v>
      </c>
      <c r="F16" s="85">
        <v>1000</v>
      </c>
      <c r="G16" s="85">
        <v>500</v>
      </c>
      <c r="H16" s="85">
        <v>500</v>
      </c>
      <c r="I16" s="85">
        <v>0</v>
      </c>
      <c r="J16" s="85">
        <v>0</v>
      </c>
      <c r="K16" s="85">
        <v>0</v>
      </c>
      <c r="L16" s="85">
        <v>0</v>
      </c>
      <c r="M16" s="85">
        <v>0</v>
      </c>
      <c r="N16" s="85">
        <v>0</v>
      </c>
      <c r="O16" s="85">
        <v>0</v>
      </c>
      <c r="P16" s="85">
        <v>500</v>
      </c>
      <c r="Q16" s="85">
        <v>500</v>
      </c>
      <c r="R16" s="86">
        <f t="shared" si="0"/>
        <v>3000</v>
      </c>
      <c r="T16" s="89"/>
      <c r="U16" s="191"/>
    </row>
    <row r="17" spans="1:21" s="84" customFormat="1" ht="47.25">
      <c r="A17" s="87"/>
      <c r="B17" s="83" t="s">
        <v>958</v>
      </c>
      <c r="C17" s="83" t="s">
        <v>957</v>
      </c>
      <c r="D17" s="83" t="s">
        <v>982</v>
      </c>
      <c r="E17" s="88" t="s">
        <v>983</v>
      </c>
      <c r="F17" s="85">
        <v>0</v>
      </c>
      <c r="G17" s="85">
        <v>0</v>
      </c>
      <c r="H17" s="85">
        <v>0</v>
      </c>
      <c r="I17" s="85">
        <v>0</v>
      </c>
      <c r="J17" s="85">
        <v>500</v>
      </c>
      <c r="K17" s="85">
        <v>500</v>
      </c>
      <c r="L17" s="85">
        <v>0</v>
      </c>
      <c r="M17" s="85">
        <v>0</v>
      </c>
      <c r="N17" s="85">
        <v>0</v>
      </c>
      <c r="O17" s="85">
        <v>0</v>
      </c>
      <c r="P17" s="85">
        <v>0</v>
      </c>
      <c r="Q17" s="85">
        <v>0</v>
      </c>
      <c r="R17" s="86">
        <f t="shared" si="0"/>
        <v>1000</v>
      </c>
      <c r="T17" s="89"/>
      <c r="U17" s="191"/>
    </row>
    <row r="18" spans="1:21" s="84" customFormat="1" ht="78.75">
      <c r="A18" s="87"/>
      <c r="B18" s="83" t="s">
        <v>958</v>
      </c>
      <c r="C18" s="83" t="s">
        <v>984</v>
      </c>
      <c r="D18" s="83" t="s">
        <v>985</v>
      </c>
      <c r="E18" s="88" t="s">
        <v>986</v>
      </c>
      <c r="F18" s="85">
        <v>0</v>
      </c>
      <c r="G18" s="85">
        <v>0</v>
      </c>
      <c r="H18" s="85">
        <v>0</v>
      </c>
      <c r="I18" s="85">
        <v>50</v>
      </c>
      <c r="J18" s="85">
        <v>0</v>
      </c>
      <c r="K18" s="85">
        <v>0</v>
      </c>
      <c r="L18" s="85">
        <v>100</v>
      </c>
      <c r="M18" s="85">
        <v>0</v>
      </c>
      <c r="N18" s="85">
        <v>0</v>
      </c>
      <c r="O18" s="85">
        <v>0</v>
      </c>
      <c r="P18" s="85">
        <v>0</v>
      </c>
      <c r="Q18" s="85">
        <v>0</v>
      </c>
      <c r="R18" s="86">
        <f t="shared" si="0"/>
        <v>150</v>
      </c>
      <c r="T18" s="89"/>
      <c r="U18" s="191"/>
    </row>
    <row r="19" spans="1:21" s="84" customFormat="1" ht="47.25">
      <c r="A19" s="87"/>
      <c r="B19" s="83" t="s">
        <v>958</v>
      </c>
      <c r="C19" s="83" t="s">
        <v>987</v>
      </c>
      <c r="D19" s="83" t="s">
        <v>988</v>
      </c>
      <c r="E19" s="88" t="s">
        <v>989</v>
      </c>
      <c r="F19" s="85">
        <v>13175</v>
      </c>
      <c r="G19" s="85">
        <v>11900</v>
      </c>
      <c r="H19" s="85">
        <v>13175</v>
      </c>
      <c r="I19" s="85">
        <v>12750</v>
      </c>
      <c r="J19" s="85">
        <v>13175</v>
      </c>
      <c r="K19" s="85">
        <v>12750</v>
      </c>
      <c r="L19" s="85">
        <v>13175</v>
      </c>
      <c r="M19" s="85">
        <v>13175</v>
      </c>
      <c r="N19" s="85">
        <v>12750</v>
      </c>
      <c r="O19" s="85">
        <v>13175</v>
      </c>
      <c r="P19" s="85">
        <v>12750</v>
      </c>
      <c r="Q19" s="85">
        <v>13175</v>
      </c>
      <c r="R19" s="86">
        <f>SUM(F19:Q19)</f>
        <v>155125</v>
      </c>
      <c r="T19" s="89"/>
      <c r="U19" s="89"/>
    </row>
    <row r="20" spans="1:21" s="84" customFormat="1" ht="47.25">
      <c r="A20" s="87"/>
      <c r="B20" s="83" t="s">
        <v>958</v>
      </c>
      <c r="C20" s="83" t="s">
        <v>990</v>
      </c>
      <c r="D20" s="83" t="s">
        <v>991</v>
      </c>
      <c r="E20" s="88" t="s">
        <v>992</v>
      </c>
      <c r="F20" s="85">
        <v>600</v>
      </c>
      <c r="G20" s="85">
        <v>600</v>
      </c>
      <c r="H20" s="85">
        <v>600</v>
      </c>
      <c r="I20" s="85">
        <v>600</v>
      </c>
      <c r="J20" s="85">
        <v>600</v>
      </c>
      <c r="K20" s="85">
        <v>600</v>
      </c>
      <c r="L20" s="85">
        <v>600</v>
      </c>
      <c r="M20" s="85">
        <v>600</v>
      </c>
      <c r="N20" s="85">
        <v>600</v>
      </c>
      <c r="O20" s="85">
        <v>600</v>
      </c>
      <c r="P20" s="85">
        <v>600</v>
      </c>
      <c r="Q20" s="85">
        <v>600</v>
      </c>
      <c r="R20" s="86">
        <f>SUM(F20:Q20)</f>
        <v>7200</v>
      </c>
      <c r="T20" s="89"/>
      <c r="U20" s="89"/>
    </row>
    <row r="21" spans="1:21" s="84" customFormat="1" ht="47.25">
      <c r="A21" s="87"/>
      <c r="B21" s="83" t="s">
        <v>958</v>
      </c>
      <c r="C21" s="83" t="s">
        <v>993</v>
      </c>
      <c r="D21" s="83" t="s">
        <v>994</v>
      </c>
      <c r="E21" s="88" t="s">
        <v>995</v>
      </c>
      <c r="F21" s="85">
        <v>90</v>
      </c>
      <c r="G21" s="85">
        <v>710</v>
      </c>
      <c r="H21" s="85">
        <v>800</v>
      </c>
      <c r="I21" s="85">
        <v>800</v>
      </c>
      <c r="J21" s="85">
        <v>800</v>
      </c>
      <c r="K21" s="85">
        <v>800</v>
      </c>
      <c r="L21" s="85">
        <v>800</v>
      </c>
      <c r="M21" s="85">
        <v>800</v>
      </c>
      <c r="N21" s="85">
        <v>800</v>
      </c>
      <c r="O21" s="85">
        <v>800</v>
      </c>
      <c r="P21" s="85">
        <v>620</v>
      </c>
      <c r="Q21" s="85">
        <v>180</v>
      </c>
      <c r="R21" s="86">
        <f>SUM(F21:Q21)</f>
        <v>8000</v>
      </c>
      <c r="T21" s="89"/>
      <c r="U21" s="89"/>
    </row>
    <row r="22" spans="1:21" s="84" customFormat="1" ht="121.5" customHeight="1">
      <c r="A22" s="87"/>
      <c r="B22" s="83" t="s">
        <v>958</v>
      </c>
      <c r="C22" s="83" t="s">
        <v>996</v>
      </c>
      <c r="D22" s="83" t="s">
        <v>997</v>
      </c>
      <c r="E22" s="83" t="s">
        <v>998</v>
      </c>
      <c r="F22" s="85">
        <v>0</v>
      </c>
      <c r="G22" s="85">
        <v>0</v>
      </c>
      <c r="H22" s="85">
        <v>1000</v>
      </c>
      <c r="I22" s="85">
        <v>1000</v>
      </c>
      <c r="J22" s="85">
        <v>1000</v>
      </c>
      <c r="K22" s="85">
        <v>2000</v>
      </c>
      <c r="L22" s="85">
        <v>2000</v>
      </c>
      <c r="M22" s="85">
        <v>2000</v>
      </c>
      <c r="N22" s="85">
        <v>2000</v>
      </c>
      <c r="O22" s="85">
        <v>1000</v>
      </c>
      <c r="P22" s="85">
        <v>1000</v>
      </c>
      <c r="Q22" s="85">
        <v>1000</v>
      </c>
      <c r="R22" s="86">
        <f>SUM(H22:Q22)</f>
        <v>14000</v>
      </c>
      <c r="T22" s="89"/>
      <c r="U22" s="89"/>
    </row>
    <row r="23" spans="1:21" s="84" customFormat="1" ht="47.25">
      <c r="A23" s="87"/>
      <c r="B23" s="83" t="s">
        <v>958</v>
      </c>
      <c r="C23" s="83" t="s">
        <v>999</v>
      </c>
      <c r="D23" s="83" t="s">
        <v>997</v>
      </c>
      <c r="E23" s="83" t="s">
        <v>1000</v>
      </c>
      <c r="F23" s="85">
        <v>2200</v>
      </c>
      <c r="G23" s="85">
        <v>3400</v>
      </c>
      <c r="H23" s="85">
        <v>3500</v>
      </c>
      <c r="I23" s="85">
        <v>4500</v>
      </c>
      <c r="J23" s="85">
        <v>5000</v>
      </c>
      <c r="K23" s="85">
        <v>7500</v>
      </c>
      <c r="L23" s="85">
        <v>7500</v>
      </c>
      <c r="M23" s="85">
        <v>6500</v>
      </c>
      <c r="N23" s="85">
        <v>5000</v>
      </c>
      <c r="O23" s="85">
        <v>4000</v>
      </c>
      <c r="P23" s="85">
        <v>4000</v>
      </c>
      <c r="Q23" s="85">
        <v>3000</v>
      </c>
      <c r="R23" s="86">
        <f>SUM(F23:Q23)</f>
        <v>56100</v>
      </c>
      <c r="T23" s="89"/>
      <c r="U23" s="89"/>
    </row>
    <row r="24" spans="1:21" s="84" customFormat="1" ht="78.75">
      <c r="A24" s="87"/>
      <c r="B24" s="83" t="s">
        <v>958</v>
      </c>
      <c r="C24" s="83" t="s">
        <v>1001</v>
      </c>
      <c r="D24" s="83" t="s">
        <v>1002</v>
      </c>
      <c r="E24" s="83" t="s">
        <v>1003</v>
      </c>
      <c r="F24" s="85">
        <v>2270</v>
      </c>
      <c r="G24" s="85">
        <v>2735</v>
      </c>
      <c r="H24" s="85">
        <v>3505</v>
      </c>
      <c r="I24" s="85">
        <v>2210</v>
      </c>
      <c r="J24" s="85">
        <v>2700</v>
      </c>
      <c r="K24" s="85">
        <v>3485</v>
      </c>
      <c r="L24" s="85">
        <v>2215</v>
      </c>
      <c r="M24" s="85">
        <v>1106</v>
      </c>
      <c r="N24" s="85">
        <v>794</v>
      </c>
      <c r="O24" s="85">
        <v>575</v>
      </c>
      <c r="P24" s="85">
        <v>54</v>
      </c>
      <c r="Q24" s="85">
        <v>401</v>
      </c>
      <c r="R24" s="86">
        <f>SUM(F24:Q24)</f>
        <v>22050</v>
      </c>
      <c r="T24" s="89"/>
      <c r="U24" s="89"/>
    </row>
    <row r="25" spans="1:21" s="84" customFormat="1" ht="78.75">
      <c r="A25" s="87"/>
      <c r="B25" s="83" t="s">
        <v>958</v>
      </c>
      <c r="C25" s="83" t="s">
        <v>1004</v>
      </c>
      <c r="D25" s="83" t="s">
        <v>1005</v>
      </c>
      <c r="E25" s="83" t="s">
        <v>1006</v>
      </c>
      <c r="F25" s="85">
        <v>0</v>
      </c>
      <c r="G25" s="85">
        <v>0</v>
      </c>
      <c r="H25" s="85">
        <v>295</v>
      </c>
      <c r="I25" s="85">
        <v>630</v>
      </c>
      <c r="J25" s="85">
        <v>780</v>
      </c>
      <c r="K25" s="85">
        <v>595</v>
      </c>
      <c r="L25" s="85">
        <v>2097.5</v>
      </c>
      <c r="M25" s="85">
        <v>3072.5</v>
      </c>
      <c r="N25" s="85">
        <v>5870</v>
      </c>
      <c r="O25" s="85">
        <v>7495</v>
      </c>
      <c r="P25" s="85">
        <v>6620</v>
      </c>
      <c r="Q25" s="85">
        <v>6120</v>
      </c>
      <c r="R25" s="86">
        <f>SUM(F25:Q25)</f>
        <v>33575</v>
      </c>
      <c r="T25" s="89"/>
      <c r="U25" s="89"/>
    </row>
    <row r="26" spans="1:21" s="84" customFormat="1" ht="175.5" customHeight="1">
      <c r="A26" s="87"/>
      <c r="B26" s="83" t="s">
        <v>958</v>
      </c>
      <c r="C26" s="83" t="s">
        <v>1007</v>
      </c>
      <c r="D26" s="83" t="s">
        <v>1008</v>
      </c>
      <c r="E26" s="83" t="s">
        <v>1009</v>
      </c>
      <c r="F26" s="85">
        <v>0</v>
      </c>
      <c r="G26" s="85">
        <v>0</v>
      </c>
      <c r="H26" s="85">
        <v>150</v>
      </c>
      <c r="I26" s="85">
        <v>150</v>
      </c>
      <c r="J26" s="85">
        <v>150</v>
      </c>
      <c r="K26" s="85">
        <v>150</v>
      </c>
      <c r="L26" s="85">
        <v>150</v>
      </c>
      <c r="M26" s="85">
        <v>150</v>
      </c>
      <c r="N26" s="85">
        <v>150</v>
      </c>
      <c r="O26" s="85">
        <v>150</v>
      </c>
      <c r="P26" s="85">
        <v>150</v>
      </c>
      <c r="Q26" s="85">
        <v>150</v>
      </c>
      <c r="R26" s="86">
        <f>SUM(F26:Q26)</f>
        <v>1500</v>
      </c>
      <c r="T26" s="89"/>
      <c r="U26" s="89"/>
    </row>
    <row r="27" spans="1:21" s="84" customFormat="1" ht="94.5">
      <c r="A27" s="87"/>
      <c r="B27" s="83" t="s">
        <v>958</v>
      </c>
      <c r="C27" s="83" t="s">
        <v>1010</v>
      </c>
      <c r="D27" s="83" t="s">
        <v>1011</v>
      </c>
      <c r="E27" s="88" t="s">
        <v>1012</v>
      </c>
      <c r="F27" s="85">
        <v>0</v>
      </c>
      <c r="G27" s="85">
        <v>0</v>
      </c>
      <c r="H27" s="85">
        <v>500</v>
      </c>
      <c r="I27" s="85">
        <v>500</v>
      </c>
      <c r="J27" s="85">
        <v>500</v>
      </c>
      <c r="K27" s="85">
        <v>500</v>
      </c>
      <c r="L27" s="85">
        <v>500</v>
      </c>
      <c r="M27" s="85">
        <v>500</v>
      </c>
      <c r="N27" s="85">
        <v>500</v>
      </c>
      <c r="O27" s="85">
        <v>500</v>
      </c>
      <c r="P27" s="85">
        <v>500</v>
      </c>
      <c r="Q27" s="85">
        <v>500</v>
      </c>
      <c r="R27" s="86">
        <f>SUM(F27:Q27)</f>
        <v>5000</v>
      </c>
      <c r="T27" s="89"/>
      <c r="U27" s="89"/>
    </row>
    <row r="28" spans="1:21" s="84" customFormat="1">
      <c r="B28" s="90"/>
      <c r="C28" s="91" t="s">
        <v>1013</v>
      </c>
      <c r="D28" s="92"/>
      <c r="F28" s="93">
        <f t="shared" ref="F28:Q28" si="1">SUM(F9:F27)</f>
        <v>55385</v>
      </c>
      <c r="G28" s="93">
        <f t="shared" si="1"/>
        <v>79295</v>
      </c>
      <c r="H28" s="93">
        <f t="shared" si="1"/>
        <v>68550</v>
      </c>
      <c r="I28" s="93">
        <f t="shared" si="1"/>
        <v>47640</v>
      </c>
      <c r="J28" s="93">
        <f t="shared" si="1"/>
        <v>40755</v>
      </c>
      <c r="K28" s="93">
        <f t="shared" si="1"/>
        <v>40430</v>
      </c>
      <c r="L28" s="93">
        <f t="shared" si="1"/>
        <v>40687.5</v>
      </c>
      <c r="M28" s="93">
        <f t="shared" si="1"/>
        <v>41453.5</v>
      </c>
      <c r="N28" s="93">
        <f t="shared" si="1"/>
        <v>51014</v>
      </c>
      <c r="O28" s="93">
        <f t="shared" si="1"/>
        <v>81070</v>
      </c>
      <c r="P28" s="93">
        <f t="shared" si="1"/>
        <v>75794</v>
      </c>
      <c r="Q28" s="93">
        <f t="shared" si="1"/>
        <v>80801</v>
      </c>
      <c r="R28" s="93">
        <f>SUM(R9:R27)</f>
        <v>702875</v>
      </c>
      <c r="S28" s="94"/>
    </row>
    <row r="29" spans="1:21" s="84" customFormat="1">
      <c r="B29" s="90"/>
      <c r="F29" s="95"/>
      <c r="G29" s="96"/>
      <c r="H29" s="96"/>
      <c r="I29" s="96"/>
      <c r="J29" s="96"/>
      <c r="K29" s="96"/>
      <c r="L29" s="96"/>
      <c r="M29" s="96"/>
      <c r="N29" s="96"/>
      <c r="O29" s="96"/>
      <c r="P29" s="96"/>
      <c r="Q29" s="96"/>
      <c r="R29" s="96"/>
      <c r="S29" s="96"/>
    </row>
    <row r="30" spans="1:21" s="97" customFormat="1">
      <c r="B30" s="98"/>
      <c r="F30" s="99">
        <f t="shared" ref="F30:R30" si="2">SUBTOTAL(9,F9:F29)</f>
        <v>110770</v>
      </c>
      <c r="G30" s="99">
        <f t="shared" si="2"/>
        <v>158590</v>
      </c>
      <c r="H30" s="99">
        <f t="shared" si="2"/>
        <v>137100</v>
      </c>
      <c r="I30" s="99">
        <f t="shared" si="2"/>
        <v>95280</v>
      </c>
      <c r="J30" s="99">
        <f t="shared" si="2"/>
        <v>81510</v>
      </c>
      <c r="K30" s="99">
        <f t="shared" si="2"/>
        <v>80860</v>
      </c>
      <c r="L30" s="99">
        <f t="shared" si="2"/>
        <v>81375</v>
      </c>
      <c r="M30" s="99">
        <f t="shared" si="2"/>
        <v>82907</v>
      </c>
      <c r="N30" s="99">
        <f t="shared" si="2"/>
        <v>102028</v>
      </c>
      <c r="O30" s="99">
        <f t="shared" si="2"/>
        <v>162140</v>
      </c>
      <c r="P30" s="99">
        <f t="shared" si="2"/>
        <v>151588</v>
      </c>
      <c r="Q30" s="99">
        <f t="shared" si="2"/>
        <v>161602</v>
      </c>
      <c r="R30" s="99">
        <f t="shared" si="2"/>
        <v>1405750</v>
      </c>
      <c r="S30" s="100"/>
    </row>
    <row r="31" spans="1:21" s="84" customFormat="1">
      <c r="B31" s="90"/>
      <c r="S31" s="94"/>
    </row>
    <row r="32" spans="1:21" s="84" customFormat="1">
      <c r="B32" s="90"/>
      <c r="S32" s="94"/>
    </row>
    <row r="33" spans="2:19" s="84" customFormat="1">
      <c r="B33" s="90"/>
      <c r="S33" s="94"/>
    </row>
    <row r="34" spans="2:19" s="84" customFormat="1">
      <c r="B34" s="90"/>
      <c r="S34" s="94"/>
    </row>
    <row r="35" spans="2:19" s="84" customFormat="1">
      <c r="B35" s="90"/>
      <c r="S35" s="94"/>
    </row>
    <row r="36" spans="2:19">
      <c r="R36" s="77"/>
      <c r="S36" s="101"/>
    </row>
    <row r="37" spans="2:19">
      <c r="R37" s="77"/>
      <c r="S37" s="101"/>
    </row>
  </sheetData>
  <autoFilter ref="A8:R28"/>
  <mergeCells count="8">
    <mergeCell ref="A2:R2"/>
    <mergeCell ref="A3:R3"/>
    <mergeCell ref="A4:R4"/>
    <mergeCell ref="A7:A8"/>
    <mergeCell ref="B7:B8"/>
    <mergeCell ref="C7:C8"/>
    <mergeCell ref="F7:Q7"/>
    <mergeCell ref="R7:R8"/>
  </mergeCells>
  <pageMargins left="0.7" right="0.7" top="0.75" bottom="0.75" header="0.3" footer="0.3"/>
  <pageSetup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314"/>
  <sheetViews>
    <sheetView topLeftCell="E42" workbookViewId="0">
      <selection activeCell="G42" sqref="G42"/>
    </sheetView>
  </sheetViews>
  <sheetFormatPr baseColWidth="10" defaultColWidth="8" defaultRowHeight="12.75"/>
  <cols>
    <col min="1" max="2" width="8" style="34"/>
    <col min="3" max="3" width="3.28515625" style="34" customWidth="1"/>
    <col min="4" max="4" width="3.42578125" style="34" customWidth="1"/>
    <col min="5" max="6" width="3.28515625" style="34" customWidth="1"/>
    <col min="7" max="7" width="87.42578125" style="34" customWidth="1"/>
    <col min="8" max="13" width="8" style="34"/>
    <col min="14" max="14" width="27.28515625" style="34" customWidth="1"/>
    <col min="15" max="15" width="9.7109375" style="34" customWidth="1"/>
    <col min="16" max="16384" width="8" style="34"/>
  </cols>
  <sheetData>
    <row r="1" spans="2:14" ht="60">
      <c r="B1" s="30" t="s">
        <v>66</v>
      </c>
      <c r="C1" s="30" t="s">
        <v>66</v>
      </c>
      <c r="D1" s="31"/>
      <c r="E1" s="31"/>
      <c r="F1" s="32"/>
      <c r="G1" s="33" t="s">
        <v>67</v>
      </c>
    </row>
    <row r="2" spans="2:14" ht="15">
      <c r="B2" s="34">
        <v>5</v>
      </c>
      <c r="C2" s="46">
        <v>5</v>
      </c>
      <c r="D2" s="47"/>
      <c r="E2" s="47"/>
      <c r="F2" s="48"/>
      <c r="G2" s="49" t="s">
        <v>68</v>
      </c>
      <c r="N2" s="66" t="s">
        <v>864</v>
      </c>
    </row>
    <row r="3" spans="2:14" ht="15">
      <c r="B3" s="34">
        <v>51</v>
      </c>
      <c r="C3" s="38">
        <v>5</v>
      </c>
      <c r="D3" s="39">
        <v>1</v>
      </c>
      <c r="E3" s="40"/>
      <c r="F3" s="41"/>
      <c r="G3" s="50" t="s">
        <v>69</v>
      </c>
      <c r="N3" s="67" t="s">
        <v>60</v>
      </c>
    </row>
    <row r="4" spans="2:14" ht="15">
      <c r="B4" s="61">
        <v>511</v>
      </c>
      <c r="C4" s="42">
        <v>5</v>
      </c>
      <c r="D4" s="42">
        <v>1</v>
      </c>
      <c r="E4" s="43">
        <v>1</v>
      </c>
      <c r="F4" s="44"/>
      <c r="G4" s="45" t="s">
        <v>70</v>
      </c>
      <c r="N4" s="67" t="s">
        <v>61</v>
      </c>
    </row>
    <row r="5" spans="2:14" ht="15">
      <c r="B5" s="61">
        <v>510101</v>
      </c>
      <c r="C5" s="35">
        <v>5</v>
      </c>
      <c r="D5" s="35">
        <v>1</v>
      </c>
      <c r="E5" s="51" t="s">
        <v>71</v>
      </c>
      <c r="F5" s="51" t="s">
        <v>71</v>
      </c>
      <c r="G5" s="36" t="s">
        <v>72</v>
      </c>
      <c r="N5" s="67" t="s">
        <v>62</v>
      </c>
    </row>
    <row r="6" spans="2:14" ht="15">
      <c r="B6" s="61">
        <v>510102</v>
      </c>
      <c r="C6" s="35">
        <v>5</v>
      </c>
      <c r="D6" s="35">
        <v>1</v>
      </c>
      <c r="E6" s="51" t="s">
        <v>71</v>
      </c>
      <c r="F6" s="51" t="s">
        <v>73</v>
      </c>
      <c r="G6" s="36" t="s">
        <v>74</v>
      </c>
      <c r="N6" s="67" t="s">
        <v>63</v>
      </c>
    </row>
    <row r="7" spans="2:14" ht="15">
      <c r="B7" s="61">
        <v>510103</v>
      </c>
      <c r="C7" s="35">
        <v>5</v>
      </c>
      <c r="D7" s="35">
        <v>1</v>
      </c>
      <c r="E7" s="51" t="s">
        <v>71</v>
      </c>
      <c r="F7" s="51" t="s">
        <v>75</v>
      </c>
      <c r="G7" s="36" t="s">
        <v>76</v>
      </c>
      <c r="N7" s="67" t="s">
        <v>64</v>
      </c>
    </row>
    <row r="8" spans="2:14" ht="15">
      <c r="B8" s="61">
        <v>510105</v>
      </c>
      <c r="C8" s="35">
        <v>5</v>
      </c>
      <c r="D8" s="35">
        <v>1</v>
      </c>
      <c r="E8" s="51" t="s">
        <v>71</v>
      </c>
      <c r="F8" s="51" t="s">
        <v>77</v>
      </c>
      <c r="G8" s="36" t="s">
        <v>78</v>
      </c>
      <c r="N8" s="67" t="s">
        <v>65</v>
      </c>
    </row>
    <row r="9" spans="2:14" ht="15">
      <c r="B9" s="61">
        <v>510106</v>
      </c>
      <c r="C9" s="35">
        <v>5</v>
      </c>
      <c r="D9" s="35">
        <v>1</v>
      </c>
      <c r="E9" s="51" t="s">
        <v>71</v>
      </c>
      <c r="F9" s="51" t="s">
        <v>79</v>
      </c>
      <c r="G9" s="36" t="s">
        <v>80</v>
      </c>
      <c r="N9" s="67" t="s">
        <v>862</v>
      </c>
    </row>
    <row r="10" spans="2:14" ht="15">
      <c r="B10" s="61">
        <v>510107</v>
      </c>
      <c r="C10" s="35">
        <v>5</v>
      </c>
      <c r="D10" s="35">
        <v>1</v>
      </c>
      <c r="E10" s="51" t="s">
        <v>71</v>
      </c>
      <c r="F10" s="51" t="s">
        <v>81</v>
      </c>
      <c r="G10" s="36" t="s">
        <v>82</v>
      </c>
      <c r="N10" s="68" t="s">
        <v>863</v>
      </c>
    </row>
    <row r="11" spans="2:14" ht="24">
      <c r="B11" s="61">
        <v>510108</v>
      </c>
      <c r="C11" s="35">
        <v>5</v>
      </c>
      <c r="D11" s="35">
        <v>1</v>
      </c>
      <c r="E11" s="51" t="s">
        <v>71</v>
      </c>
      <c r="F11" s="51" t="s">
        <v>83</v>
      </c>
      <c r="G11" s="36" t="s">
        <v>84</v>
      </c>
      <c r="N11" s="65"/>
    </row>
    <row r="12" spans="2:14">
      <c r="B12" s="61">
        <v>510109</v>
      </c>
      <c r="C12" s="35">
        <v>5</v>
      </c>
      <c r="D12" s="35">
        <v>1</v>
      </c>
      <c r="E12" s="51" t="s">
        <v>71</v>
      </c>
      <c r="F12" s="51" t="s">
        <v>85</v>
      </c>
      <c r="G12" s="36" t="s">
        <v>86</v>
      </c>
    </row>
    <row r="13" spans="2:14">
      <c r="B13" s="61">
        <v>510110</v>
      </c>
      <c r="C13" s="35">
        <v>5</v>
      </c>
      <c r="D13" s="35">
        <v>1</v>
      </c>
      <c r="E13" s="51" t="s">
        <v>71</v>
      </c>
      <c r="F13" s="51" t="s">
        <v>87</v>
      </c>
      <c r="G13" s="36" t="s">
        <v>88</v>
      </c>
    </row>
    <row r="14" spans="2:14">
      <c r="B14" s="61">
        <v>5102</v>
      </c>
      <c r="C14" s="42">
        <v>5</v>
      </c>
      <c r="D14" s="42">
        <v>1</v>
      </c>
      <c r="E14" s="52" t="s">
        <v>73</v>
      </c>
      <c r="F14" s="44"/>
      <c r="G14" s="45" t="s">
        <v>89</v>
      </c>
    </row>
    <row r="15" spans="2:14">
      <c r="B15" s="61">
        <v>510201</v>
      </c>
      <c r="C15" s="35">
        <v>5</v>
      </c>
      <c r="D15" s="35">
        <v>1</v>
      </c>
      <c r="E15" s="51" t="s">
        <v>73</v>
      </c>
      <c r="F15" s="51" t="s">
        <v>71</v>
      </c>
      <c r="G15" s="36" t="s">
        <v>90</v>
      </c>
    </row>
    <row r="16" spans="2:14">
      <c r="B16" s="61">
        <v>510202</v>
      </c>
      <c r="C16" s="35">
        <v>5</v>
      </c>
      <c r="D16" s="35">
        <v>1</v>
      </c>
      <c r="E16" s="51" t="s">
        <v>73</v>
      </c>
      <c r="F16" s="51" t="s">
        <v>73</v>
      </c>
      <c r="G16" s="36" t="s">
        <v>91</v>
      </c>
    </row>
    <row r="17" spans="2:7">
      <c r="B17" s="61">
        <v>510203</v>
      </c>
      <c r="C17" s="35">
        <v>5</v>
      </c>
      <c r="D17" s="35">
        <v>1</v>
      </c>
      <c r="E17" s="51" t="s">
        <v>73</v>
      </c>
      <c r="F17" s="51" t="s">
        <v>75</v>
      </c>
      <c r="G17" s="36" t="s">
        <v>92</v>
      </c>
    </row>
    <row r="18" spans="2:7">
      <c r="B18" s="61">
        <v>510204</v>
      </c>
      <c r="C18" s="35">
        <v>5</v>
      </c>
      <c r="D18" s="35">
        <v>1</v>
      </c>
      <c r="E18" s="51" t="s">
        <v>73</v>
      </c>
      <c r="F18" s="51" t="s">
        <v>93</v>
      </c>
      <c r="G18" s="36" t="s">
        <v>94</v>
      </c>
    </row>
    <row r="19" spans="2:7">
      <c r="B19" s="61">
        <v>510205</v>
      </c>
      <c r="C19" s="35">
        <v>5</v>
      </c>
      <c r="D19" s="35">
        <v>1</v>
      </c>
      <c r="E19" s="51" t="s">
        <v>73</v>
      </c>
      <c r="F19" s="51" t="s">
        <v>77</v>
      </c>
      <c r="G19" s="36" t="s">
        <v>95</v>
      </c>
    </row>
    <row r="20" spans="2:7">
      <c r="B20" s="61">
        <v>510206</v>
      </c>
      <c r="C20" s="35">
        <v>5</v>
      </c>
      <c r="D20" s="35">
        <v>1</v>
      </c>
      <c r="E20" s="51" t="s">
        <v>73</v>
      </c>
      <c r="F20" s="51" t="s">
        <v>79</v>
      </c>
      <c r="G20" s="36" t="s">
        <v>96</v>
      </c>
    </row>
    <row r="21" spans="2:7">
      <c r="B21" s="61">
        <v>510207</v>
      </c>
      <c r="C21" s="35">
        <v>5</v>
      </c>
      <c r="D21" s="35">
        <v>1</v>
      </c>
      <c r="E21" s="51" t="s">
        <v>73</v>
      </c>
      <c r="F21" s="51" t="s">
        <v>81</v>
      </c>
      <c r="G21" s="36" t="s">
        <v>97</v>
      </c>
    </row>
    <row r="22" spans="2:7">
      <c r="B22" s="61">
        <v>510208</v>
      </c>
      <c r="C22" s="35">
        <v>5</v>
      </c>
      <c r="D22" s="35">
        <v>1</v>
      </c>
      <c r="E22" s="51" t="s">
        <v>73</v>
      </c>
      <c r="F22" s="51" t="s">
        <v>83</v>
      </c>
      <c r="G22" s="36" t="s">
        <v>98</v>
      </c>
    </row>
    <row r="23" spans="2:7">
      <c r="B23" s="61">
        <v>510209</v>
      </c>
      <c r="C23" s="35">
        <v>5</v>
      </c>
      <c r="D23" s="35">
        <v>1</v>
      </c>
      <c r="E23" s="51" t="s">
        <v>73</v>
      </c>
      <c r="F23" s="51" t="s">
        <v>85</v>
      </c>
      <c r="G23" s="36" t="s">
        <v>99</v>
      </c>
    </row>
    <row r="24" spans="2:7">
      <c r="B24" s="61">
        <v>510210</v>
      </c>
      <c r="C24" s="35">
        <v>5</v>
      </c>
      <c r="D24" s="35">
        <v>1</v>
      </c>
      <c r="E24" s="51" t="s">
        <v>73</v>
      </c>
      <c r="F24" s="51" t="s">
        <v>87</v>
      </c>
      <c r="G24" s="36" t="s">
        <v>100</v>
      </c>
    </row>
    <row r="25" spans="2:7">
      <c r="B25" s="61">
        <v>510211</v>
      </c>
      <c r="C25" s="35">
        <v>5</v>
      </c>
      <c r="D25" s="35">
        <v>1</v>
      </c>
      <c r="E25" s="51" t="s">
        <v>73</v>
      </c>
      <c r="F25" s="51" t="s">
        <v>101</v>
      </c>
      <c r="G25" s="36" t="s">
        <v>102</v>
      </c>
    </row>
    <row r="26" spans="2:7">
      <c r="B26" s="61">
        <v>510212</v>
      </c>
      <c r="C26" s="35">
        <v>5</v>
      </c>
      <c r="D26" s="35">
        <v>1</v>
      </c>
      <c r="E26" s="51" t="s">
        <v>73</v>
      </c>
      <c r="F26" s="51" t="s">
        <v>103</v>
      </c>
      <c r="G26" s="36" t="s">
        <v>104</v>
      </c>
    </row>
    <row r="27" spans="2:7">
      <c r="B27" s="61">
        <v>510213</v>
      </c>
      <c r="C27" s="35">
        <v>5</v>
      </c>
      <c r="D27" s="35">
        <v>1</v>
      </c>
      <c r="E27" s="51" t="s">
        <v>73</v>
      </c>
      <c r="F27" s="51" t="s">
        <v>105</v>
      </c>
      <c r="G27" s="36" t="s">
        <v>106</v>
      </c>
    </row>
    <row r="28" spans="2:7">
      <c r="B28" s="61">
        <v>510214</v>
      </c>
      <c r="C28" s="35">
        <v>5</v>
      </c>
      <c r="D28" s="35">
        <v>1</v>
      </c>
      <c r="E28" s="51" t="s">
        <v>73</v>
      </c>
      <c r="F28" s="51" t="s">
        <v>107</v>
      </c>
      <c r="G28" s="36" t="s">
        <v>108</v>
      </c>
    </row>
    <row r="29" spans="2:7">
      <c r="B29" s="61">
        <v>510215</v>
      </c>
      <c r="C29" s="35">
        <v>5</v>
      </c>
      <c r="D29" s="35">
        <v>1</v>
      </c>
      <c r="E29" s="51" t="s">
        <v>73</v>
      </c>
      <c r="F29" s="51" t="s">
        <v>109</v>
      </c>
      <c r="G29" s="36" t="s">
        <v>110</v>
      </c>
    </row>
    <row r="30" spans="2:7">
      <c r="B30" s="61">
        <v>510216</v>
      </c>
      <c r="C30" s="35">
        <v>5</v>
      </c>
      <c r="D30" s="35">
        <v>1</v>
      </c>
      <c r="E30" s="51" t="s">
        <v>73</v>
      </c>
      <c r="F30" s="51" t="s">
        <v>111</v>
      </c>
      <c r="G30" s="36" t="s">
        <v>112</v>
      </c>
    </row>
    <row r="31" spans="2:7">
      <c r="B31" s="61">
        <v>510218</v>
      </c>
      <c r="C31" s="35">
        <v>5</v>
      </c>
      <c r="D31" s="35">
        <v>1</v>
      </c>
      <c r="E31" s="51" t="s">
        <v>73</v>
      </c>
      <c r="F31" s="35">
        <v>18</v>
      </c>
      <c r="G31" s="36" t="s">
        <v>113</v>
      </c>
    </row>
    <row r="32" spans="2:7">
      <c r="B32" s="61">
        <v>510220</v>
      </c>
      <c r="C32" s="35">
        <v>5</v>
      </c>
      <c r="D32" s="35">
        <v>1</v>
      </c>
      <c r="E32" s="51" t="s">
        <v>73</v>
      </c>
      <c r="F32" s="35">
        <v>20</v>
      </c>
      <c r="G32" s="36" t="s">
        <v>114</v>
      </c>
    </row>
    <row r="33" spans="2:7">
      <c r="B33" s="61">
        <v>510223</v>
      </c>
      <c r="C33" s="35">
        <v>5</v>
      </c>
      <c r="D33" s="35">
        <v>1</v>
      </c>
      <c r="E33" s="51" t="s">
        <v>73</v>
      </c>
      <c r="F33" s="35">
        <v>23</v>
      </c>
      <c r="G33" s="36" t="s">
        <v>115</v>
      </c>
    </row>
    <row r="34" spans="2:7">
      <c r="B34" s="61">
        <v>510224</v>
      </c>
      <c r="C34" s="35">
        <v>5</v>
      </c>
      <c r="D34" s="35">
        <v>1</v>
      </c>
      <c r="E34" s="51" t="s">
        <v>73</v>
      </c>
      <c r="F34" s="35">
        <v>24</v>
      </c>
      <c r="G34" s="36" t="s">
        <v>116</v>
      </c>
    </row>
    <row r="35" spans="2:7">
      <c r="B35" s="61">
        <v>510225</v>
      </c>
      <c r="C35" s="35">
        <v>5</v>
      </c>
      <c r="D35" s="35">
        <v>1</v>
      </c>
      <c r="E35" s="51" t="s">
        <v>73</v>
      </c>
      <c r="F35" s="35">
        <v>25</v>
      </c>
      <c r="G35" s="36" t="s">
        <v>117</v>
      </c>
    </row>
    <row r="36" spans="2:7">
      <c r="B36" s="61">
        <v>510227</v>
      </c>
      <c r="C36" s="35">
        <v>5</v>
      </c>
      <c r="D36" s="35">
        <v>1</v>
      </c>
      <c r="E36" s="51" t="s">
        <v>73</v>
      </c>
      <c r="F36" s="35">
        <v>27</v>
      </c>
      <c r="G36" s="36" t="s">
        <v>118</v>
      </c>
    </row>
    <row r="37" spans="2:7">
      <c r="B37" s="61">
        <v>510228</v>
      </c>
      <c r="C37" s="35">
        <v>5</v>
      </c>
      <c r="D37" s="35">
        <v>1</v>
      </c>
      <c r="E37" s="51" t="s">
        <v>73</v>
      </c>
      <c r="F37" s="35">
        <v>28</v>
      </c>
      <c r="G37" s="36" t="s">
        <v>119</v>
      </c>
    </row>
    <row r="38" spans="2:7">
      <c r="B38" s="61">
        <v>510229</v>
      </c>
      <c r="C38" s="35">
        <v>5</v>
      </c>
      <c r="D38" s="35">
        <v>1</v>
      </c>
      <c r="E38" s="51" t="s">
        <v>73</v>
      </c>
      <c r="F38" s="35">
        <v>29</v>
      </c>
      <c r="G38" s="36" t="s">
        <v>120</v>
      </c>
    </row>
    <row r="39" spans="2:7">
      <c r="B39" s="61">
        <v>510230</v>
      </c>
      <c r="C39" s="35">
        <v>5</v>
      </c>
      <c r="D39" s="35">
        <v>1</v>
      </c>
      <c r="E39" s="51" t="s">
        <v>73</v>
      </c>
      <c r="F39" s="35">
        <v>30</v>
      </c>
      <c r="G39" s="36" t="s">
        <v>121</v>
      </c>
    </row>
    <row r="40" spans="2:7">
      <c r="B40" s="61">
        <v>510231</v>
      </c>
      <c r="C40" s="35">
        <v>5</v>
      </c>
      <c r="D40" s="35">
        <v>1</v>
      </c>
      <c r="E40" s="51" t="s">
        <v>73</v>
      </c>
      <c r="F40" s="35">
        <v>31</v>
      </c>
      <c r="G40" s="36" t="s">
        <v>122</v>
      </c>
    </row>
    <row r="41" spans="2:7">
      <c r="B41" s="61">
        <v>510232</v>
      </c>
      <c r="C41" s="35">
        <v>5</v>
      </c>
      <c r="D41" s="35">
        <v>1</v>
      </c>
      <c r="E41" s="51" t="s">
        <v>73</v>
      </c>
      <c r="F41" s="35">
        <v>32</v>
      </c>
      <c r="G41" s="36" t="s">
        <v>123</v>
      </c>
    </row>
    <row r="42" spans="2:7">
      <c r="B42" s="61">
        <v>510233</v>
      </c>
      <c r="C42" s="35">
        <v>5</v>
      </c>
      <c r="D42" s="35">
        <v>1</v>
      </c>
      <c r="E42" s="51" t="s">
        <v>73</v>
      </c>
      <c r="F42" s="35">
        <v>33</v>
      </c>
      <c r="G42" s="36" t="s">
        <v>124</v>
      </c>
    </row>
    <row r="43" spans="2:7">
      <c r="B43" s="61">
        <v>510234</v>
      </c>
      <c r="C43" s="35">
        <v>5</v>
      </c>
      <c r="D43" s="35">
        <v>1</v>
      </c>
      <c r="E43" s="51" t="s">
        <v>73</v>
      </c>
      <c r="F43" s="35">
        <v>34</v>
      </c>
      <c r="G43" s="36" t="s">
        <v>125</v>
      </c>
    </row>
    <row r="44" spans="2:7">
      <c r="B44" s="61">
        <v>510235</v>
      </c>
      <c r="C44" s="35">
        <v>5</v>
      </c>
      <c r="D44" s="35">
        <v>1</v>
      </c>
      <c r="E44" s="51" t="s">
        <v>73</v>
      </c>
      <c r="F44" s="35">
        <v>35</v>
      </c>
      <c r="G44" s="36" t="s">
        <v>126</v>
      </c>
    </row>
    <row r="45" spans="2:7">
      <c r="B45" s="61">
        <v>5103</v>
      </c>
      <c r="C45" s="42">
        <v>5</v>
      </c>
      <c r="D45" s="42">
        <v>1</v>
      </c>
      <c r="E45" s="52" t="s">
        <v>75</v>
      </c>
      <c r="F45" s="44"/>
      <c r="G45" s="45" t="s">
        <v>127</v>
      </c>
    </row>
    <row r="46" spans="2:7">
      <c r="B46" s="61">
        <v>510301</v>
      </c>
      <c r="C46" s="35">
        <v>5</v>
      </c>
      <c r="D46" s="35">
        <v>1</v>
      </c>
      <c r="E46" s="51" t="s">
        <v>75</v>
      </c>
      <c r="F46" s="51" t="s">
        <v>71</v>
      </c>
      <c r="G46" s="36" t="s">
        <v>128</v>
      </c>
    </row>
    <row r="47" spans="2:7">
      <c r="B47" s="61">
        <v>510302</v>
      </c>
      <c r="C47" s="35">
        <v>5</v>
      </c>
      <c r="D47" s="35">
        <v>1</v>
      </c>
      <c r="E47" s="51" t="s">
        <v>75</v>
      </c>
      <c r="F47" s="51" t="s">
        <v>73</v>
      </c>
      <c r="G47" s="36" t="s">
        <v>129</v>
      </c>
    </row>
    <row r="48" spans="2:7">
      <c r="B48" s="61">
        <v>510303</v>
      </c>
      <c r="C48" s="35">
        <v>5</v>
      </c>
      <c r="D48" s="35">
        <v>1</v>
      </c>
      <c r="E48" s="51" t="s">
        <v>75</v>
      </c>
      <c r="F48" s="51" t="s">
        <v>75</v>
      </c>
      <c r="G48" s="36" t="s">
        <v>130</v>
      </c>
    </row>
    <row r="49" spans="2:7">
      <c r="B49" s="61">
        <v>510304</v>
      </c>
      <c r="C49" s="35">
        <v>5</v>
      </c>
      <c r="D49" s="35">
        <v>1</v>
      </c>
      <c r="E49" s="51" t="s">
        <v>75</v>
      </c>
      <c r="F49" s="51" t="s">
        <v>93</v>
      </c>
      <c r="G49" s="36" t="s">
        <v>131</v>
      </c>
    </row>
    <row r="50" spans="2:7">
      <c r="B50" s="61">
        <v>510305</v>
      </c>
      <c r="C50" s="35">
        <v>5</v>
      </c>
      <c r="D50" s="35">
        <v>1</v>
      </c>
      <c r="E50" s="51" t="s">
        <v>75</v>
      </c>
      <c r="F50" s="51" t="s">
        <v>77</v>
      </c>
      <c r="G50" s="36" t="s">
        <v>132</v>
      </c>
    </row>
    <row r="51" spans="2:7">
      <c r="B51" s="61">
        <v>510306</v>
      </c>
      <c r="C51" s="35">
        <v>5</v>
      </c>
      <c r="D51" s="35">
        <v>1</v>
      </c>
      <c r="E51" s="51" t="s">
        <v>75</v>
      </c>
      <c r="F51" s="51" t="s">
        <v>79</v>
      </c>
      <c r="G51" s="36" t="s">
        <v>133</v>
      </c>
    </row>
    <row r="52" spans="2:7">
      <c r="B52" s="61">
        <v>510307</v>
      </c>
      <c r="C52" s="35">
        <v>5</v>
      </c>
      <c r="D52" s="35">
        <v>1</v>
      </c>
      <c r="E52" s="51" t="s">
        <v>75</v>
      </c>
      <c r="F52" s="51" t="s">
        <v>81</v>
      </c>
      <c r="G52" s="36" t="s">
        <v>134</v>
      </c>
    </row>
    <row r="53" spans="2:7">
      <c r="B53" s="61">
        <v>510308</v>
      </c>
      <c r="C53" s="35">
        <v>5</v>
      </c>
      <c r="D53" s="35">
        <v>1</v>
      </c>
      <c r="E53" s="51" t="s">
        <v>75</v>
      </c>
      <c r="F53" s="51" t="s">
        <v>83</v>
      </c>
      <c r="G53" s="36" t="s">
        <v>135</v>
      </c>
    </row>
    <row r="54" spans="2:7">
      <c r="B54" s="61">
        <v>510309</v>
      </c>
      <c r="C54" s="35">
        <v>5</v>
      </c>
      <c r="D54" s="35">
        <v>1</v>
      </c>
      <c r="E54" s="51" t="s">
        <v>75</v>
      </c>
      <c r="F54" s="51" t="s">
        <v>85</v>
      </c>
      <c r="G54" s="36" t="s">
        <v>136</v>
      </c>
    </row>
    <row r="55" spans="2:7" ht="24">
      <c r="B55" s="61">
        <v>510310</v>
      </c>
      <c r="C55" s="35">
        <v>5</v>
      </c>
      <c r="D55" s="35">
        <v>1</v>
      </c>
      <c r="E55" s="51" t="s">
        <v>75</v>
      </c>
      <c r="F55" s="35">
        <v>10</v>
      </c>
      <c r="G55" s="37" t="s">
        <v>137</v>
      </c>
    </row>
    <row r="56" spans="2:7">
      <c r="B56" s="61">
        <v>510311</v>
      </c>
      <c r="C56" s="35">
        <v>5</v>
      </c>
      <c r="D56" s="35">
        <v>1</v>
      </c>
      <c r="E56" s="51" t="s">
        <v>75</v>
      </c>
      <c r="F56" s="35">
        <v>11</v>
      </c>
      <c r="G56" s="36" t="s">
        <v>138</v>
      </c>
    </row>
    <row r="57" spans="2:7" ht="24">
      <c r="B57" s="61">
        <v>510312</v>
      </c>
      <c r="C57" s="35">
        <v>5</v>
      </c>
      <c r="D57" s="35">
        <v>1</v>
      </c>
      <c r="E57" s="51" t="s">
        <v>75</v>
      </c>
      <c r="F57" s="35">
        <v>12</v>
      </c>
      <c r="G57" s="37" t="s">
        <v>139</v>
      </c>
    </row>
    <row r="58" spans="2:7">
      <c r="B58" s="61">
        <v>510313</v>
      </c>
      <c r="C58" s="35">
        <v>5</v>
      </c>
      <c r="D58" s="35">
        <v>1</v>
      </c>
      <c r="E58" s="51" t="s">
        <v>75</v>
      </c>
      <c r="F58" s="35">
        <v>13</v>
      </c>
      <c r="G58" s="36" t="s">
        <v>140</v>
      </c>
    </row>
    <row r="59" spans="2:7">
      <c r="B59" s="61">
        <v>5104</v>
      </c>
      <c r="C59" s="42">
        <v>5</v>
      </c>
      <c r="D59" s="42">
        <v>1</v>
      </c>
      <c r="E59" s="52" t="s">
        <v>93</v>
      </c>
      <c r="F59" s="44"/>
      <c r="G59" s="45" t="s">
        <v>141</v>
      </c>
    </row>
    <row r="60" spans="2:7">
      <c r="B60" s="61">
        <v>510401</v>
      </c>
      <c r="C60" s="35">
        <v>5</v>
      </c>
      <c r="D60" s="35">
        <v>1</v>
      </c>
      <c r="E60" s="51" t="s">
        <v>93</v>
      </c>
      <c r="F60" s="51" t="s">
        <v>71</v>
      </c>
      <c r="G60" s="36" t="s">
        <v>142</v>
      </c>
    </row>
    <row r="61" spans="2:7">
      <c r="B61" s="61">
        <v>510402</v>
      </c>
      <c r="C61" s="35">
        <v>5</v>
      </c>
      <c r="D61" s="35">
        <v>1</v>
      </c>
      <c r="E61" s="51" t="s">
        <v>93</v>
      </c>
      <c r="F61" s="51" t="s">
        <v>73</v>
      </c>
      <c r="G61" s="36" t="s">
        <v>143</v>
      </c>
    </row>
    <row r="62" spans="2:7">
      <c r="B62" s="61">
        <v>510403</v>
      </c>
      <c r="C62" s="35">
        <v>5</v>
      </c>
      <c r="D62" s="35">
        <v>1</v>
      </c>
      <c r="E62" s="51" t="s">
        <v>93</v>
      </c>
      <c r="F62" s="51" t="s">
        <v>75</v>
      </c>
      <c r="G62" s="36" t="s">
        <v>144</v>
      </c>
    </row>
    <row r="63" spans="2:7">
      <c r="B63" s="61">
        <v>510404</v>
      </c>
      <c r="C63" s="35">
        <v>5</v>
      </c>
      <c r="D63" s="35">
        <v>1</v>
      </c>
      <c r="E63" s="51" t="s">
        <v>93</v>
      </c>
      <c r="F63" s="51" t="s">
        <v>93</v>
      </c>
      <c r="G63" s="36" t="s">
        <v>145</v>
      </c>
    </row>
    <row r="64" spans="2:7">
      <c r="B64" s="61">
        <v>510405</v>
      </c>
      <c r="C64" s="35">
        <v>5</v>
      </c>
      <c r="D64" s="35">
        <v>1</v>
      </c>
      <c r="E64" s="51" t="s">
        <v>93</v>
      </c>
      <c r="F64" s="51" t="s">
        <v>77</v>
      </c>
      <c r="G64" s="36" t="s">
        <v>146</v>
      </c>
    </row>
    <row r="65" spans="2:7">
      <c r="B65" s="61">
        <v>510406</v>
      </c>
      <c r="C65" s="35">
        <v>5</v>
      </c>
      <c r="D65" s="35">
        <v>1</v>
      </c>
      <c r="E65" s="51" t="s">
        <v>93</v>
      </c>
      <c r="F65" s="51" t="s">
        <v>79</v>
      </c>
      <c r="G65" s="36" t="s">
        <v>147</v>
      </c>
    </row>
    <row r="66" spans="2:7">
      <c r="B66" s="61">
        <v>510407</v>
      </c>
      <c r="C66" s="35">
        <v>5</v>
      </c>
      <c r="D66" s="35">
        <v>1</v>
      </c>
      <c r="E66" s="51" t="s">
        <v>93</v>
      </c>
      <c r="F66" s="51" t="s">
        <v>81</v>
      </c>
      <c r="G66" s="36" t="s">
        <v>148</v>
      </c>
    </row>
    <row r="67" spans="2:7">
      <c r="B67" s="61">
        <v>510408</v>
      </c>
      <c r="C67" s="35">
        <v>5</v>
      </c>
      <c r="D67" s="35">
        <v>1</v>
      </c>
      <c r="E67" s="51" t="s">
        <v>93</v>
      </c>
      <c r="F67" s="51" t="s">
        <v>83</v>
      </c>
      <c r="G67" s="36" t="s">
        <v>149</v>
      </c>
    </row>
    <row r="68" spans="2:7">
      <c r="B68" s="61">
        <v>510409</v>
      </c>
      <c r="C68" s="35">
        <v>5</v>
      </c>
      <c r="D68" s="35">
        <v>1</v>
      </c>
      <c r="E68" s="51" t="s">
        <v>93</v>
      </c>
      <c r="F68" s="51" t="s">
        <v>85</v>
      </c>
      <c r="G68" s="36" t="s">
        <v>150</v>
      </c>
    </row>
    <row r="69" spans="2:7">
      <c r="B69" s="61">
        <v>510499</v>
      </c>
      <c r="C69" s="35">
        <v>5</v>
      </c>
      <c r="D69" s="35">
        <v>1</v>
      </c>
      <c r="E69" s="51" t="s">
        <v>93</v>
      </c>
      <c r="F69" s="35">
        <v>99</v>
      </c>
      <c r="G69" s="36" t="s">
        <v>151</v>
      </c>
    </row>
    <row r="70" spans="2:7">
      <c r="B70" s="61">
        <v>5105</v>
      </c>
      <c r="C70" s="42">
        <v>5</v>
      </c>
      <c r="D70" s="42">
        <v>1</v>
      </c>
      <c r="E70" s="52" t="s">
        <v>77</v>
      </c>
      <c r="F70" s="44"/>
      <c r="G70" s="45" t="s">
        <v>152</v>
      </c>
    </row>
    <row r="71" spans="2:7">
      <c r="B71" s="61">
        <v>510501</v>
      </c>
      <c r="C71" s="35">
        <v>5</v>
      </c>
      <c r="D71" s="35">
        <v>1</v>
      </c>
      <c r="E71" s="51" t="s">
        <v>77</v>
      </c>
      <c r="F71" s="51" t="s">
        <v>71</v>
      </c>
      <c r="G71" s="36" t="s">
        <v>72</v>
      </c>
    </row>
    <row r="72" spans="2:7">
      <c r="B72" s="61">
        <v>510502</v>
      </c>
      <c r="C72" s="35">
        <v>5</v>
      </c>
      <c r="D72" s="35">
        <v>1</v>
      </c>
      <c r="E72" s="51" t="s">
        <v>77</v>
      </c>
      <c r="F72" s="51" t="s">
        <v>73</v>
      </c>
      <c r="G72" s="36" t="s">
        <v>153</v>
      </c>
    </row>
    <row r="73" spans="2:7">
      <c r="B73" s="61">
        <v>510503</v>
      </c>
      <c r="C73" s="35">
        <v>5</v>
      </c>
      <c r="D73" s="35">
        <v>1</v>
      </c>
      <c r="E73" s="51" t="s">
        <v>77</v>
      </c>
      <c r="F73" s="51" t="s">
        <v>75</v>
      </c>
      <c r="G73" s="36" t="s">
        <v>76</v>
      </c>
    </row>
    <row r="74" spans="2:7">
      <c r="B74" s="61">
        <v>510504</v>
      </c>
      <c r="C74" s="35">
        <v>5</v>
      </c>
      <c r="D74" s="35">
        <v>1</v>
      </c>
      <c r="E74" s="51" t="s">
        <v>77</v>
      </c>
      <c r="F74" s="51" t="s">
        <v>93</v>
      </c>
      <c r="G74" s="36" t="s">
        <v>154</v>
      </c>
    </row>
    <row r="75" spans="2:7">
      <c r="B75" s="61">
        <v>510505</v>
      </c>
      <c r="C75" s="35">
        <v>5</v>
      </c>
      <c r="D75" s="35">
        <v>1</v>
      </c>
      <c r="E75" s="51" t="s">
        <v>77</v>
      </c>
      <c r="F75" s="51" t="s">
        <v>77</v>
      </c>
      <c r="G75" s="36" t="s">
        <v>155</v>
      </c>
    </row>
    <row r="76" spans="2:7">
      <c r="B76" s="61">
        <v>510506</v>
      </c>
      <c r="C76" s="35">
        <v>5</v>
      </c>
      <c r="D76" s="35">
        <v>1</v>
      </c>
      <c r="E76" s="51" t="s">
        <v>77</v>
      </c>
      <c r="F76" s="51" t="s">
        <v>79</v>
      </c>
      <c r="G76" s="36" t="s">
        <v>156</v>
      </c>
    </row>
    <row r="77" spans="2:7">
      <c r="B77" s="61">
        <v>510507</v>
      </c>
      <c r="C77" s="35">
        <v>5</v>
      </c>
      <c r="D77" s="35">
        <v>1</v>
      </c>
      <c r="E77" s="51" t="s">
        <v>77</v>
      </c>
      <c r="F77" s="51" t="s">
        <v>81</v>
      </c>
      <c r="G77" s="36" t="s">
        <v>157</v>
      </c>
    </row>
    <row r="78" spans="2:7">
      <c r="B78" s="61">
        <v>510509</v>
      </c>
      <c r="C78" s="35">
        <v>5</v>
      </c>
      <c r="D78" s="35">
        <v>1</v>
      </c>
      <c r="E78" s="51" t="s">
        <v>77</v>
      </c>
      <c r="F78" s="51" t="s">
        <v>85</v>
      </c>
      <c r="G78" s="36" t="s">
        <v>158</v>
      </c>
    </row>
    <row r="79" spans="2:7">
      <c r="B79" s="61">
        <v>510510</v>
      </c>
      <c r="C79" s="35">
        <v>5</v>
      </c>
      <c r="D79" s="35">
        <v>1</v>
      </c>
      <c r="E79" s="51" t="s">
        <v>77</v>
      </c>
      <c r="F79" s="35">
        <v>10</v>
      </c>
      <c r="G79" s="36" t="s">
        <v>159</v>
      </c>
    </row>
    <row r="80" spans="2:7">
      <c r="B80" s="61">
        <v>510511</v>
      </c>
      <c r="C80" s="35">
        <v>5</v>
      </c>
      <c r="D80" s="35">
        <v>1</v>
      </c>
      <c r="E80" s="51" t="s">
        <v>77</v>
      </c>
      <c r="F80" s="35">
        <v>11</v>
      </c>
      <c r="G80" s="36" t="s">
        <v>160</v>
      </c>
    </row>
    <row r="81" spans="2:7">
      <c r="B81" s="61">
        <v>510512</v>
      </c>
      <c r="C81" s="35">
        <v>5</v>
      </c>
      <c r="D81" s="35">
        <v>1</v>
      </c>
      <c r="E81" s="51" t="s">
        <v>77</v>
      </c>
      <c r="F81" s="35">
        <v>12</v>
      </c>
      <c r="G81" s="36" t="s">
        <v>161</v>
      </c>
    </row>
    <row r="82" spans="2:7">
      <c r="B82" s="61">
        <v>510513</v>
      </c>
      <c r="C82" s="35">
        <v>5</v>
      </c>
      <c r="D82" s="35">
        <v>1</v>
      </c>
      <c r="E82" s="51" t="s">
        <v>77</v>
      </c>
      <c r="F82" s="35">
        <v>13</v>
      </c>
      <c r="G82" s="36" t="s">
        <v>162</v>
      </c>
    </row>
    <row r="83" spans="2:7">
      <c r="B83" s="61">
        <v>510514</v>
      </c>
      <c r="C83" s="35">
        <v>5</v>
      </c>
      <c r="D83" s="35">
        <v>1</v>
      </c>
      <c r="E83" s="51" t="s">
        <v>77</v>
      </c>
      <c r="F83" s="35">
        <v>14</v>
      </c>
      <c r="G83" s="36" t="s">
        <v>163</v>
      </c>
    </row>
    <row r="84" spans="2:7">
      <c r="B84" s="61">
        <v>510515</v>
      </c>
      <c r="C84" s="35">
        <v>5</v>
      </c>
      <c r="D84" s="35">
        <v>1</v>
      </c>
      <c r="E84" s="51" t="s">
        <v>77</v>
      </c>
      <c r="F84" s="35">
        <v>15</v>
      </c>
      <c r="G84" s="36" t="s">
        <v>164</v>
      </c>
    </row>
    <row r="85" spans="2:7">
      <c r="B85" s="61">
        <v>510516</v>
      </c>
      <c r="C85" s="35">
        <v>5</v>
      </c>
      <c r="D85" s="35">
        <v>1</v>
      </c>
      <c r="E85" s="51" t="s">
        <v>77</v>
      </c>
      <c r="F85" s="35">
        <v>16</v>
      </c>
      <c r="G85" s="36" t="s">
        <v>165</v>
      </c>
    </row>
    <row r="86" spans="2:7">
      <c r="B86" s="61">
        <v>5106</v>
      </c>
      <c r="C86" s="42">
        <v>5</v>
      </c>
      <c r="D86" s="42">
        <v>1</v>
      </c>
      <c r="E86" s="52" t="s">
        <v>79</v>
      </c>
      <c r="F86" s="44"/>
      <c r="G86" s="45" t="s">
        <v>166</v>
      </c>
    </row>
    <row r="87" spans="2:7">
      <c r="B87" s="61">
        <v>510601</v>
      </c>
      <c r="C87" s="35">
        <v>5</v>
      </c>
      <c r="D87" s="35">
        <v>1</v>
      </c>
      <c r="E87" s="51" t="s">
        <v>79</v>
      </c>
      <c r="F87" s="51" t="s">
        <v>71</v>
      </c>
      <c r="G87" s="36" t="s">
        <v>167</v>
      </c>
    </row>
    <row r="88" spans="2:7">
      <c r="B88" s="61">
        <v>510602</v>
      </c>
      <c r="C88" s="35">
        <v>5</v>
      </c>
      <c r="D88" s="35">
        <v>1</v>
      </c>
      <c r="E88" s="51" t="s">
        <v>79</v>
      </c>
      <c r="F88" s="51" t="s">
        <v>73</v>
      </c>
      <c r="G88" s="36" t="s">
        <v>168</v>
      </c>
    </row>
    <row r="89" spans="2:7">
      <c r="B89" s="61">
        <v>510603</v>
      </c>
      <c r="C89" s="35">
        <v>5</v>
      </c>
      <c r="D89" s="35">
        <v>1</v>
      </c>
      <c r="E89" s="51" t="s">
        <v>79</v>
      </c>
      <c r="F89" s="51" t="s">
        <v>75</v>
      </c>
      <c r="G89" s="36" t="s">
        <v>169</v>
      </c>
    </row>
    <row r="90" spans="2:7">
      <c r="B90" s="61">
        <v>510605</v>
      </c>
      <c r="C90" s="35">
        <v>5</v>
      </c>
      <c r="D90" s="35">
        <v>1</v>
      </c>
      <c r="E90" s="51" t="s">
        <v>79</v>
      </c>
      <c r="F90" s="51" t="s">
        <v>77</v>
      </c>
      <c r="G90" s="36" t="s">
        <v>170</v>
      </c>
    </row>
    <row r="91" spans="2:7" ht="24">
      <c r="B91" s="61">
        <v>510606</v>
      </c>
      <c r="C91" s="35">
        <v>5</v>
      </c>
      <c r="D91" s="35">
        <v>1</v>
      </c>
      <c r="E91" s="51" t="s">
        <v>79</v>
      </c>
      <c r="F91" s="51" t="s">
        <v>79</v>
      </c>
      <c r="G91" s="37" t="s">
        <v>171</v>
      </c>
    </row>
    <row r="92" spans="2:7">
      <c r="B92" s="61">
        <v>5107</v>
      </c>
      <c r="C92" s="42">
        <v>5</v>
      </c>
      <c r="D92" s="42">
        <v>1</v>
      </c>
      <c r="E92" s="52" t="s">
        <v>81</v>
      </c>
      <c r="F92" s="44"/>
      <c r="G92" s="45" t="s">
        <v>172</v>
      </c>
    </row>
    <row r="93" spans="2:7">
      <c r="B93" s="61">
        <v>510702</v>
      </c>
      <c r="C93" s="35">
        <v>5</v>
      </c>
      <c r="D93" s="35">
        <v>1</v>
      </c>
      <c r="E93" s="51" t="s">
        <v>81</v>
      </c>
      <c r="F93" s="51" t="s">
        <v>73</v>
      </c>
      <c r="G93" s="36" t="s">
        <v>173</v>
      </c>
    </row>
    <row r="94" spans="2:7">
      <c r="B94" s="61">
        <v>510703</v>
      </c>
      <c r="C94" s="35">
        <v>5</v>
      </c>
      <c r="D94" s="35">
        <v>1</v>
      </c>
      <c r="E94" s="51" t="s">
        <v>81</v>
      </c>
      <c r="F94" s="51" t="s">
        <v>75</v>
      </c>
      <c r="G94" s="36" t="s">
        <v>174</v>
      </c>
    </row>
    <row r="95" spans="2:7">
      <c r="B95" s="61">
        <v>510704</v>
      </c>
      <c r="C95" s="35">
        <v>5</v>
      </c>
      <c r="D95" s="35">
        <v>1</v>
      </c>
      <c r="E95" s="51" t="s">
        <v>81</v>
      </c>
      <c r="F95" s="51" t="s">
        <v>93</v>
      </c>
      <c r="G95" s="36" t="s">
        <v>175</v>
      </c>
    </row>
    <row r="96" spans="2:7">
      <c r="B96" s="61">
        <v>510705</v>
      </c>
      <c r="C96" s="35">
        <v>5</v>
      </c>
      <c r="D96" s="35">
        <v>1</v>
      </c>
      <c r="E96" s="51" t="s">
        <v>81</v>
      </c>
      <c r="F96" s="51" t="s">
        <v>77</v>
      </c>
      <c r="G96" s="36" t="s">
        <v>176</v>
      </c>
    </row>
    <row r="97" spans="2:7">
      <c r="B97" s="61">
        <v>510706</v>
      </c>
      <c r="C97" s="35">
        <v>5</v>
      </c>
      <c r="D97" s="35">
        <v>1</v>
      </c>
      <c r="E97" s="51" t="s">
        <v>81</v>
      </c>
      <c r="F97" s="51" t="s">
        <v>79</v>
      </c>
      <c r="G97" s="36" t="s">
        <v>177</v>
      </c>
    </row>
    <row r="98" spans="2:7">
      <c r="B98" s="61">
        <v>510707</v>
      </c>
      <c r="C98" s="35">
        <v>5</v>
      </c>
      <c r="D98" s="35">
        <v>1</v>
      </c>
      <c r="E98" s="51" t="s">
        <v>81</v>
      </c>
      <c r="F98" s="51" t="s">
        <v>81</v>
      </c>
      <c r="G98" s="36" t="s">
        <v>178</v>
      </c>
    </row>
    <row r="99" spans="2:7">
      <c r="B99" s="61">
        <v>510708</v>
      </c>
      <c r="C99" s="35">
        <v>5</v>
      </c>
      <c r="D99" s="35">
        <v>1</v>
      </c>
      <c r="E99" s="51" t="s">
        <v>81</v>
      </c>
      <c r="F99" s="51" t="s">
        <v>83</v>
      </c>
      <c r="G99" s="36" t="s">
        <v>179</v>
      </c>
    </row>
    <row r="100" spans="2:7">
      <c r="B100" s="61">
        <v>510709</v>
      </c>
      <c r="C100" s="35">
        <v>5</v>
      </c>
      <c r="D100" s="35">
        <v>1</v>
      </c>
      <c r="E100" s="51" t="s">
        <v>81</v>
      </c>
      <c r="F100" s="51" t="s">
        <v>85</v>
      </c>
      <c r="G100" s="36" t="s">
        <v>180</v>
      </c>
    </row>
    <row r="101" spans="2:7">
      <c r="B101" s="61">
        <v>510710</v>
      </c>
      <c r="C101" s="35">
        <v>5</v>
      </c>
      <c r="D101" s="35">
        <v>1</v>
      </c>
      <c r="E101" s="51" t="s">
        <v>81</v>
      </c>
      <c r="F101" s="35">
        <v>10</v>
      </c>
      <c r="G101" s="36" t="s">
        <v>181</v>
      </c>
    </row>
    <row r="102" spans="2:7">
      <c r="B102" s="61">
        <v>510711</v>
      </c>
      <c r="C102" s="35">
        <v>5</v>
      </c>
      <c r="D102" s="35">
        <v>1</v>
      </c>
      <c r="E102" s="51" t="s">
        <v>81</v>
      </c>
      <c r="F102" s="35">
        <v>11</v>
      </c>
      <c r="G102" s="36" t="s">
        <v>182</v>
      </c>
    </row>
    <row r="103" spans="2:7">
      <c r="B103" s="61">
        <v>510712</v>
      </c>
      <c r="C103" s="35">
        <v>5</v>
      </c>
      <c r="D103" s="35">
        <v>1</v>
      </c>
      <c r="E103" s="51" t="s">
        <v>81</v>
      </c>
      <c r="F103" s="35">
        <v>12</v>
      </c>
      <c r="G103" s="36" t="s">
        <v>183</v>
      </c>
    </row>
    <row r="104" spans="2:7">
      <c r="B104" s="61">
        <v>510799</v>
      </c>
      <c r="C104" s="35">
        <v>5</v>
      </c>
      <c r="D104" s="35">
        <v>1</v>
      </c>
      <c r="E104" s="51" t="s">
        <v>81</v>
      </c>
      <c r="F104" s="35">
        <v>99</v>
      </c>
      <c r="G104" s="36" t="s">
        <v>184</v>
      </c>
    </row>
    <row r="105" spans="2:7">
      <c r="B105" s="61">
        <v>5199</v>
      </c>
      <c r="C105" s="42">
        <v>5</v>
      </c>
      <c r="D105" s="42">
        <v>1</v>
      </c>
      <c r="E105" s="53">
        <v>99</v>
      </c>
      <c r="F105" s="54"/>
      <c r="G105" s="45" t="s">
        <v>185</v>
      </c>
    </row>
    <row r="106" spans="2:7">
      <c r="B106" s="61">
        <v>519901</v>
      </c>
      <c r="C106" s="35">
        <v>5</v>
      </c>
      <c r="D106" s="35">
        <v>1</v>
      </c>
      <c r="E106" s="35">
        <v>99</v>
      </c>
      <c r="F106" s="51" t="s">
        <v>71</v>
      </c>
      <c r="G106" s="36" t="s">
        <v>186</v>
      </c>
    </row>
    <row r="107" spans="2:7">
      <c r="B107" s="61">
        <v>52</v>
      </c>
      <c r="C107" s="38">
        <v>5</v>
      </c>
      <c r="D107" s="39">
        <v>2</v>
      </c>
      <c r="E107" s="40"/>
      <c r="F107" s="41"/>
      <c r="G107" s="50" t="s">
        <v>187</v>
      </c>
    </row>
    <row r="108" spans="2:7">
      <c r="B108" s="61">
        <v>5201</v>
      </c>
      <c r="C108" s="42">
        <v>5</v>
      </c>
      <c r="D108" s="42">
        <v>2</v>
      </c>
      <c r="E108" s="51" t="s">
        <v>71</v>
      </c>
      <c r="F108" s="44"/>
      <c r="G108" s="45" t="s">
        <v>188</v>
      </c>
    </row>
    <row r="109" spans="2:7">
      <c r="B109" s="61">
        <v>520101</v>
      </c>
      <c r="C109" s="35">
        <v>5</v>
      </c>
      <c r="D109" s="35">
        <v>2</v>
      </c>
      <c r="E109" s="51" t="s">
        <v>71</v>
      </c>
      <c r="F109" s="51" t="s">
        <v>71</v>
      </c>
      <c r="G109" s="36" t="s">
        <v>189</v>
      </c>
    </row>
    <row r="110" spans="2:7">
      <c r="B110" s="61">
        <v>520102</v>
      </c>
      <c r="C110" s="35">
        <v>5</v>
      </c>
      <c r="D110" s="35">
        <v>2</v>
      </c>
      <c r="E110" s="51" t="s">
        <v>71</v>
      </c>
      <c r="F110" s="51" t="s">
        <v>73</v>
      </c>
      <c r="G110" s="36" t="s">
        <v>190</v>
      </c>
    </row>
    <row r="111" spans="2:7">
      <c r="B111" s="61">
        <v>520103</v>
      </c>
      <c r="C111" s="35">
        <v>5</v>
      </c>
      <c r="D111" s="35">
        <v>2</v>
      </c>
      <c r="E111" s="51" t="s">
        <v>71</v>
      </c>
      <c r="F111" s="51" t="s">
        <v>75</v>
      </c>
      <c r="G111" s="36" t="s">
        <v>191</v>
      </c>
    </row>
    <row r="112" spans="2:7">
      <c r="B112" s="61">
        <v>520104</v>
      </c>
      <c r="C112" s="35">
        <v>5</v>
      </c>
      <c r="D112" s="35">
        <v>2</v>
      </c>
      <c r="E112" s="51" t="s">
        <v>71</v>
      </c>
      <c r="F112" s="51" t="s">
        <v>93</v>
      </c>
      <c r="G112" s="36" t="s">
        <v>192</v>
      </c>
    </row>
    <row r="113" spans="2:7">
      <c r="B113" s="61">
        <v>520105</v>
      </c>
      <c r="C113" s="35">
        <v>5</v>
      </c>
      <c r="D113" s="35">
        <v>2</v>
      </c>
      <c r="E113" s="51" t="s">
        <v>71</v>
      </c>
      <c r="F113" s="51" t="s">
        <v>77</v>
      </c>
      <c r="G113" s="36" t="s">
        <v>193</v>
      </c>
    </row>
    <row r="114" spans="2:7">
      <c r="B114" s="61">
        <v>520106</v>
      </c>
      <c r="C114" s="35">
        <v>5</v>
      </c>
      <c r="D114" s="35">
        <v>2</v>
      </c>
      <c r="E114" s="51" t="s">
        <v>71</v>
      </c>
      <c r="F114" s="51" t="s">
        <v>79</v>
      </c>
      <c r="G114" s="36" t="s">
        <v>194</v>
      </c>
    </row>
    <row r="115" spans="2:7">
      <c r="B115" s="61">
        <v>520107</v>
      </c>
      <c r="C115" s="35">
        <v>5</v>
      </c>
      <c r="D115" s="35">
        <v>2</v>
      </c>
      <c r="E115" s="51" t="s">
        <v>71</v>
      </c>
      <c r="F115" s="51" t="s">
        <v>81</v>
      </c>
      <c r="G115" s="36" t="s">
        <v>195</v>
      </c>
    </row>
    <row r="116" spans="2:7">
      <c r="B116" s="61">
        <v>520108</v>
      </c>
      <c r="C116" s="35">
        <v>5</v>
      </c>
      <c r="D116" s="35">
        <v>2</v>
      </c>
      <c r="E116" s="51" t="s">
        <v>71</v>
      </c>
      <c r="F116" s="51" t="s">
        <v>83</v>
      </c>
      <c r="G116" s="36" t="s">
        <v>196</v>
      </c>
    </row>
    <row r="117" spans="2:7">
      <c r="B117" s="61">
        <v>520109</v>
      </c>
      <c r="C117" s="35">
        <v>5</v>
      </c>
      <c r="D117" s="35">
        <v>2</v>
      </c>
      <c r="E117" s="51" t="s">
        <v>71</v>
      </c>
      <c r="F117" s="51" t="s">
        <v>85</v>
      </c>
      <c r="G117" s="36" t="s">
        <v>168</v>
      </c>
    </row>
    <row r="118" spans="2:7">
      <c r="B118" s="61">
        <v>520111</v>
      </c>
      <c r="C118" s="35">
        <v>5</v>
      </c>
      <c r="D118" s="35">
        <v>2</v>
      </c>
      <c r="E118" s="51" t="s">
        <v>71</v>
      </c>
      <c r="F118" s="35">
        <v>11</v>
      </c>
      <c r="G118" s="36" t="s">
        <v>197</v>
      </c>
    </row>
    <row r="119" spans="2:7">
      <c r="B119" s="61">
        <v>520112</v>
      </c>
      <c r="C119" s="35">
        <v>5</v>
      </c>
      <c r="D119" s="35">
        <v>2</v>
      </c>
      <c r="E119" s="51" t="s">
        <v>71</v>
      </c>
      <c r="F119" s="35">
        <v>12</v>
      </c>
      <c r="G119" s="36" t="s">
        <v>198</v>
      </c>
    </row>
    <row r="120" spans="2:7">
      <c r="B120" s="61">
        <v>520113</v>
      </c>
      <c r="C120" s="35">
        <v>5</v>
      </c>
      <c r="D120" s="35">
        <v>2</v>
      </c>
      <c r="E120" s="51" t="s">
        <v>71</v>
      </c>
      <c r="F120" s="35">
        <v>13</v>
      </c>
      <c r="G120" s="36" t="s">
        <v>199</v>
      </c>
    </row>
    <row r="121" spans="2:7">
      <c r="B121" s="61">
        <v>520114</v>
      </c>
      <c r="C121" s="35">
        <v>5</v>
      </c>
      <c r="D121" s="35">
        <v>2</v>
      </c>
      <c r="E121" s="51" t="s">
        <v>71</v>
      </c>
      <c r="F121" s="35">
        <v>14</v>
      </c>
      <c r="G121" s="36" t="s">
        <v>200</v>
      </c>
    </row>
    <row r="122" spans="2:7">
      <c r="B122" s="61">
        <v>520115</v>
      </c>
      <c r="C122" s="35">
        <v>5</v>
      </c>
      <c r="D122" s="35">
        <v>2</v>
      </c>
      <c r="E122" s="51" t="s">
        <v>71</v>
      </c>
      <c r="F122" s="35">
        <v>15</v>
      </c>
      <c r="G122" s="36" t="s">
        <v>201</v>
      </c>
    </row>
    <row r="123" spans="2:7">
      <c r="B123" s="61">
        <v>520116</v>
      </c>
      <c r="C123" s="35">
        <v>5</v>
      </c>
      <c r="D123" s="35">
        <v>2</v>
      </c>
      <c r="E123" s="51" t="s">
        <v>71</v>
      </c>
      <c r="F123" s="35">
        <v>16</v>
      </c>
      <c r="G123" s="36" t="s">
        <v>202</v>
      </c>
    </row>
    <row r="124" spans="2:7">
      <c r="B124" s="61">
        <v>520117</v>
      </c>
      <c r="C124" s="35">
        <v>5</v>
      </c>
      <c r="D124" s="35">
        <v>2</v>
      </c>
      <c r="E124" s="51" t="s">
        <v>71</v>
      </c>
      <c r="F124" s="35">
        <v>17</v>
      </c>
      <c r="G124" s="36" t="s">
        <v>203</v>
      </c>
    </row>
    <row r="125" spans="2:7">
      <c r="B125" s="61">
        <v>520118</v>
      </c>
      <c r="C125" s="35">
        <v>5</v>
      </c>
      <c r="D125" s="35">
        <v>2</v>
      </c>
      <c r="E125" s="51" t="s">
        <v>71</v>
      </c>
      <c r="F125" s="35">
        <v>18</v>
      </c>
      <c r="G125" s="36" t="s">
        <v>204</v>
      </c>
    </row>
    <row r="126" spans="2:7">
      <c r="B126" s="61">
        <v>520119</v>
      </c>
      <c r="C126" s="35">
        <v>5</v>
      </c>
      <c r="D126" s="35">
        <v>2</v>
      </c>
      <c r="E126" s="51" t="s">
        <v>71</v>
      </c>
      <c r="F126" s="35">
        <v>19</v>
      </c>
      <c r="G126" s="36" t="s">
        <v>205</v>
      </c>
    </row>
    <row r="127" spans="2:7">
      <c r="B127" s="61">
        <v>520120</v>
      </c>
      <c r="C127" s="35">
        <v>5</v>
      </c>
      <c r="D127" s="35">
        <v>2</v>
      </c>
      <c r="E127" s="51" t="s">
        <v>71</v>
      </c>
      <c r="F127" s="35">
        <v>20</v>
      </c>
      <c r="G127" s="36" t="s">
        <v>206</v>
      </c>
    </row>
    <row r="128" spans="2:7">
      <c r="B128" s="61">
        <v>520121</v>
      </c>
      <c r="C128" s="35">
        <v>5</v>
      </c>
      <c r="D128" s="35">
        <v>2</v>
      </c>
      <c r="E128" s="51" t="s">
        <v>71</v>
      </c>
      <c r="F128" s="35">
        <v>21</v>
      </c>
      <c r="G128" s="36" t="s">
        <v>207</v>
      </c>
    </row>
    <row r="129" spans="2:7">
      <c r="B129" s="61">
        <v>520122</v>
      </c>
      <c r="C129" s="35">
        <v>5</v>
      </c>
      <c r="D129" s="35">
        <v>2</v>
      </c>
      <c r="E129" s="51" t="s">
        <v>71</v>
      </c>
      <c r="F129" s="35">
        <v>22</v>
      </c>
      <c r="G129" s="36" t="s">
        <v>208</v>
      </c>
    </row>
    <row r="130" spans="2:7">
      <c r="B130" s="61">
        <v>520123</v>
      </c>
      <c r="C130" s="35">
        <v>5</v>
      </c>
      <c r="D130" s="35">
        <v>2</v>
      </c>
      <c r="E130" s="51" t="s">
        <v>71</v>
      </c>
      <c r="F130" s="35">
        <v>23</v>
      </c>
      <c r="G130" s="36" t="s">
        <v>209</v>
      </c>
    </row>
    <row r="131" spans="2:7">
      <c r="B131" s="61">
        <v>520124</v>
      </c>
      <c r="C131" s="35">
        <v>5</v>
      </c>
      <c r="D131" s="35">
        <v>2</v>
      </c>
      <c r="E131" s="51" t="s">
        <v>71</v>
      </c>
      <c r="F131" s="35">
        <v>24</v>
      </c>
      <c r="G131" s="36" t="s">
        <v>210</v>
      </c>
    </row>
    <row r="132" spans="2:7">
      <c r="B132" s="61">
        <v>520125</v>
      </c>
      <c r="C132" s="35">
        <v>5</v>
      </c>
      <c r="D132" s="35">
        <v>2</v>
      </c>
      <c r="E132" s="51" t="s">
        <v>71</v>
      </c>
      <c r="F132" s="35">
        <v>25</v>
      </c>
      <c r="G132" s="36" t="s">
        <v>211</v>
      </c>
    </row>
    <row r="133" spans="2:7">
      <c r="B133" s="61">
        <v>520126</v>
      </c>
      <c r="C133" s="35">
        <v>5</v>
      </c>
      <c r="D133" s="35">
        <v>2</v>
      </c>
      <c r="E133" s="51" t="s">
        <v>71</v>
      </c>
      <c r="F133" s="35">
        <v>26</v>
      </c>
      <c r="G133" s="36" t="s">
        <v>212</v>
      </c>
    </row>
    <row r="134" spans="2:7">
      <c r="B134" s="61">
        <v>520127</v>
      </c>
      <c r="C134" s="35">
        <v>5</v>
      </c>
      <c r="D134" s="35">
        <v>2</v>
      </c>
      <c r="E134" s="51" t="s">
        <v>71</v>
      </c>
      <c r="F134" s="35">
        <v>27</v>
      </c>
      <c r="G134" s="36" t="s">
        <v>213</v>
      </c>
    </row>
    <row r="135" spans="2:7">
      <c r="B135" s="61">
        <v>520128</v>
      </c>
      <c r="C135" s="35">
        <v>5</v>
      </c>
      <c r="D135" s="35">
        <v>2</v>
      </c>
      <c r="E135" s="51" t="s">
        <v>71</v>
      </c>
      <c r="F135" s="35">
        <v>28</v>
      </c>
      <c r="G135" s="36" t="s">
        <v>214</v>
      </c>
    </row>
    <row r="136" spans="2:7">
      <c r="B136" s="61">
        <v>520129</v>
      </c>
      <c r="C136" s="35">
        <v>5</v>
      </c>
      <c r="D136" s="35">
        <v>2</v>
      </c>
      <c r="E136" s="51" t="s">
        <v>71</v>
      </c>
      <c r="F136" s="35">
        <v>29</v>
      </c>
      <c r="G136" s="36" t="s">
        <v>215</v>
      </c>
    </row>
    <row r="137" spans="2:7">
      <c r="B137" s="61">
        <v>520130</v>
      </c>
      <c r="C137" s="35">
        <v>5</v>
      </c>
      <c r="D137" s="35">
        <v>2</v>
      </c>
      <c r="E137" s="51" t="s">
        <v>71</v>
      </c>
      <c r="F137" s="35">
        <v>30</v>
      </c>
      <c r="G137" s="36" t="s">
        <v>216</v>
      </c>
    </row>
    <row r="138" spans="2:7">
      <c r="B138" s="61">
        <v>520131</v>
      </c>
      <c r="C138" s="35">
        <v>5</v>
      </c>
      <c r="D138" s="35">
        <v>2</v>
      </c>
      <c r="E138" s="51" t="s">
        <v>71</v>
      </c>
      <c r="F138" s="35">
        <v>31</v>
      </c>
      <c r="G138" s="36" t="s">
        <v>217</v>
      </c>
    </row>
    <row r="139" spans="2:7">
      <c r="B139" s="61">
        <v>520199</v>
      </c>
      <c r="C139" s="35">
        <v>5</v>
      </c>
      <c r="D139" s="35">
        <v>2</v>
      </c>
      <c r="E139" s="51" t="s">
        <v>71</v>
      </c>
      <c r="F139" s="35">
        <v>99</v>
      </c>
      <c r="G139" s="36" t="s">
        <v>218</v>
      </c>
    </row>
    <row r="140" spans="2:7">
      <c r="B140" s="61">
        <v>5202</v>
      </c>
      <c r="C140" s="42">
        <v>5</v>
      </c>
      <c r="D140" s="42">
        <v>2</v>
      </c>
      <c r="E140" s="51" t="s">
        <v>73</v>
      </c>
      <c r="F140" s="44"/>
      <c r="G140" s="45" t="s">
        <v>141</v>
      </c>
    </row>
    <row r="141" spans="2:7">
      <c r="B141" s="61">
        <v>520201</v>
      </c>
      <c r="C141" s="35">
        <v>5</v>
      </c>
      <c r="D141" s="35">
        <v>2</v>
      </c>
      <c r="E141" s="51" t="s">
        <v>73</v>
      </c>
      <c r="F141" s="51" t="s">
        <v>71</v>
      </c>
      <c r="G141" s="36" t="s">
        <v>219</v>
      </c>
    </row>
    <row r="142" spans="2:7">
      <c r="B142" s="61">
        <v>520202</v>
      </c>
      <c r="C142" s="35">
        <v>5</v>
      </c>
      <c r="D142" s="35">
        <v>2</v>
      </c>
      <c r="E142" s="51" t="s">
        <v>73</v>
      </c>
      <c r="F142" s="51" t="s">
        <v>73</v>
      </c>
      <c r="G142" s="36" t="s">
        <v>220</v>
      </c>
    </row>
    <row r="143" spans="2:7">
      <c r="B143" s="61">
        <v>520203</v>
      </c>
      <c r="C143" s="35">
        <v>5</v>
      </c>
      <c r="D143" s="35">
        <v>2</v>
      </c>
      <c r="E143" s="51" t="s">
        <v>73</v>
      </c>
      <c r="F143" s="51" t="s">
        <v>75</v>
      </c>
      <c r="G143" s="36" t="s">
        <v>221</v>
      </c>
    </row>
    <row r="144" spans="2:7">
      <c r="B144" s="61">
        <v>520204</v>
      </c>
      <c r="C144" s="35">
        <v>5</v>
      </c>
      <c r="D144" s="35">
        <v>2</v>
      </c>
      <c r="E144" s="51" t="s">
        <v>73</v>
      </c>
      <c r="F144" s="51" t="s">
        <v>93</v>
      </c>
      <c r="G144" s="36" t="s">
        <v>222</v>
      </c>
    </row>
    <row r="145" spans="2:7">
      <c r="B145" s="61">
        <v>5203</v>
      </c>
      <c r="C145" s="42">
        <v>5</v>
      </c>
      <c r="D145" s="42">
        <v>2</v>
      </c>
      <c r="E145" s="51" t="s">
        <v>75</v>
      </c>
      <c r="F145" s="44"/>
      <c r="G145" s="45" t="s">
        <v>223</v>
      </c>
    </row>
    <row r="146" spans="2:7">
      <c r="B146" s="61">
        <v>520301</v>
      </c>
      <c r="C146" s="35">
        <v>5</v>
      </c>
      <c r="D146" s="35">
        <v>2</v>
      </c>
      <c r="E146" s="51" t="s">
        <v>75</v>
      </c>
      <c r="F146" s="51" t="s">
        <v>71</v>
      </c>
      <c r="G146" s="36" t="s">
        <v>224</v>
      </c>
    </row>
    <row r="147" spans="2:7">
      <c r="B147" s="61">
        <v>520302</v>
      </c>
      <c r="C147" s="35">
        <v>5</v>
      </c>
      <c r="D147" s="35">
        <v>2</v>
      </c>
      <c r="E147" s="51" t="s">
        <v>75</v>
      </c>
      <c r="F147" s="51" t="s">
        <v>73</v>
      </c>
      <c r="G147" s="36" t="s">
        <v>225</v>
      </c>
    </row>
    <row r="148" spans="2:7">
      <c r="B148" s="61">
        <v>520303</v>
      </c>
      <c r="C148" s="35">
        <v>5</v>
      </c>
      <c r="D148" s="35">
        <v>2</v>
      </c>
      <c r="E148" s="51" t="s">
        <v>75</v>
      </c>
      <c r="F148" s="51" t="s">
        <v>75</v>
      </c>
      <c r="G148" s="36" t="s">
        <v>226</v>
      </c>
    </row>
    <row r="149" spans="2:7">
      <c r="B149" s="61">
        <v>520304</v>
      </c>
      <c r="C149" s="35">
        <v>5</v>
      </c>
      <c r="D149" s="35">
        <v>2</v>
      </c>
      <c r="E149" s="51" t="s">
        <v>75</v>
      </c>
      <c r="F149" s="51" t="s">
        <v>93</v>
      </c>
      <c r="G149" s="36" t="s">
        <v>227</v>
      </c>
    </row>
    <row r="150" spans="2:7">
      <c r="B150" s="61">
        <v>520305</v>
      </c>
      <c r="C150" s="35">
        <v>5</v>
      </c>
      <c r="D150" s="35">
        <v>2</v>
      </c>
      <c r="E150" s="51" t="s">
        <v>75</v>
      </c>
      <c r="F150" s="51" t="s">
        <v>77</v>
      </c>
      <c r="G150" s="36" t="s">
        <v>228</v>
      </c>
    </row>
    <row r="151" spans="2:7">
      <c r="B151" s="61">
        <v>520306</v>
      </c>
      <c r="C151" s="35">
        <v>5</v>
      </c>
      <c r="D151" s="35">
        <v>2</v>
      </c>
      <c r="E151" s="51" t="s">
        <v>75</v>
      </c>
      <c r="F151" s="51" t="s">
        <v>79</v>
      </c>
      <c r="G151" s="36" t="s">
        <v>229</v>
      </c>
    </row>
    <row r="152" spans="2:7">
      <c r="B152" s="61">
        <v>5204</v>
      </c>
      <c r="C152" s="42">
        <v>5</v>
      </c>
      <c r="D152" s="42">
        <v>2</v>
      </c>
      <c r="E152" s="51" t="s">
        <v>93</v>
      </c>
      <c r="F152" s="44"/>
      <c r="G152" s="45" t="s">
        <v>230</v>
      </c>
    </row>
    <row r="153" spans="2:7">
      <c r="B153" s="61">
        <v>520401</v>
      </c>
      <c r="C153" s="35">
        <v>5</v>
      </c>
      <c r="D153" s="35">
        <v>2</v>
      </c>
      <c r="E153" s="51" t="s">
        <v>93</v>
      </c>
      <c r="F153" s="51" t="s">
        <v>71</v>
      </c>
      <c r="G153" s="36" t="s">
        <v>224</v>
      </c>
    </row>
    <row r="154" spans="2:7">
      <c r="B154" s="61">
        <v>520402</v>
      </c>
      <c r="C154" s="35">
        <v>5</v>
      </c>
      <c r="D154" s="35">
        <v>2</v>
      </c>
      <c r="E154" s="51" t="s">
        <v>93</v>
      </c>
      <c r="F154" s="51" t="s">
        <v>73</v>
      </c>
      <c r="G154" s="36" t="s">
        <v>225</v>
      </c>
    </row>
    <row r="155" spans="2:7">
      <c r="B155" s="61">
        <v>520403</v>
      </c>
      <c r="C155" s="35">
        <v>5</v>
      </c>
      <c r="D155" s="35">
        <v>2</v>
      </c>
      <c r="E155" s="51" t="s">
        <v>93</v>
      </c>
      <c r="F155" s="51" t="s">
        <v>75</v>
      </c>
      <c r="G155" s="36" t="s">
        <v>231</v>
      </c>
    </row>
    <row r="156" spans="2:7">
      <c r="B156" s="61">
        <v>520404</v>
      </c>
      <c r="C156" s="35">
        <v>5</v>
      </c>
      <c r="D156" s="35">
        <v>2</v>
      </c>
      <c r="E156" s="51" t="s">
        <v>93</v>
      </c>
      <c r="F156" s="51" t="s">
        <v>93</v>
      </c>
      <c r="G156" s="36" t="s">
        <v>227</v>
      </c>
    </row>
    <row r="157" spans="2:7">
      <c r="B157" s="61">
        <v>520405</v>
      </c>
      <c r="C157" s="35">
        <v>5</v>
      </c>
      <c r="D157" s="35">
        <v>2</v>
      </c>
      <c r="E157" s="51" t="s">
        <v>93</v>
      </c>
      <c r="F157" s="51" t="s">
        <v>77</v>
      </c>
      <c r="G157" s="36" t="s">
        <v>228</v>
      </c>
    </row>
    <row r="158" spans="2:7" ht="24">
      <c r="B158" s="61">
        <v>520406</v>
      </c>
      <c r="C158" s="35">
        <v>5</v>
      </c>
      <c r="D158" s="35">
        <v>2</v>
      </c>
      <c r="E158" s="51" t="s">
        <v>93</v>
      </c>
      <c r="F158" s="51" t="s">
        <v>79</v>
      </c>
      <c r="G158" s="36" t="s">
        <v>232</v>
      </c>
    </row>
    <row r="159" spans="2:7">
      <c r="B159" s="61">
        <v>520407</v>
      </c>
      <c r="C159" s="35">
        <v>5</v>
      </c>
      <c r="D159" s="35">
        <v>2</v>
      </c>
      <c r="E159" s="51" t="s">
        <v>93</v>
      </c>
      <c r="F159" s="51" t="s">
        <v>81</v>
      </c>
      <c r="G159" s="36" t="s">
        <v>233</v>
      </c>
    </row>
    <row r="160" spans="2:7">
      <c r="B160" s="61">
        <v>5205</v>
      </c>
      <c r="C160" s="42">
        <v>5</v>
      </c>
      <c r="D160" s="42">
        <v>2</v>
      </c>
      <c r="E160" s="51" t="s">
        <v>77</v>
      </c>
      <c r="F160" s="44"/>
      <c r="G160" s="45" t="s">
        <v>234</v>
      </c>
    </row>
    <row r="161" spans="2:7">
      <c r="B161" s="61">
        <v>520501</v>
      </c>
      <c r="C161" s="35">
        <v>5</v>
      </c>
      <c r="D161" s="35">
        <v>2</v>
      </c>
      <c r="E161" s="51" t="s">
        <v>77</v>
      </c>
      <c r="F161" s="51" t="s">
        <v>71</v>
      </c>
      <c r="G161" s="36" t="s">
        <v>235</v>
      </c>
    </row>
    <row r="162" spans="2:7">
      <c r="B162" s="61">
        <v>520502</v>
      </c>
      <c r="C162" s="35">
        <v>5</v>
      </c>
      <c r="D162" s="35">
        <v>2</v>
      </c>
      <c r="E162" s="51" t="s">
        <v>77</v>
      </c>
      <c r="F162" s="51" t="s">
        <v>73</v>
      </c>
      <c r="G162" s="36" t="s">
        <v>236</v>
      </c>
    </row>
    <row r="163" spans="2:7">
      <c r="B163" s="61">
        <v>520503</v>
      </c>
      <c r="C163" s="35">
        <v>5</v>
      </c>
      <c r="D163" s="35">
        <v>2</v>
      </c>
      <c r="E163" s="51" t="s">
        <v>77</v>
      </c>
      <c r="F163" s="51" t="s">
        <v>75</v>
      </c>
      <c r="G163" s="36" t="s">
        <v>237</v>
      </c>
    </row>
    <row r="164" spans="2:7">
      <c r="B164" s="61">
        <v>520504</v>
      </c>
      <c r="C164" s="35">
        <v>5</v>
      </c>
      <c r="D164" s="35">
        <v>2</v>
      </c>
      <c r="E164" s="51" t="s">
        <v>77</v>
      </c>
      <c r="F164" s="51" t="s">
        <v>93</v>
      </c>
      <c r="G164" s="36" t="s">
        <v>238</v>
      </c>
    </row>
    <row r="165" spans="2:7">
      <c r="B165" s="61">
        <v>520505</v>
      </c>
      <c r="C165" s="35">
        <v>5</v>
      </c>
      <c r="D165" s="35">
        <v>2</v>
      </c>
      <c r="E165" s="51" t="s">
        <v>77</v>
      </c>
      <c r="F165" s="51" t="s">
        <v>77</v>
      </c>
      <c r="G165" s="36" t="s">
        <v>239</v>
      </c>
    </row>
    <row r="166" spans="2:7">
      <c r="B166" s="61">
        <v>520506</v>
      </c>
      <c r="C166" s="35">
        <v>5</v>
      </c>
      <c r="D166" s="35">
        <v>2</v>
      </c>
      <c r="E166" s="51" t="s">
        <v>77</v>
      </c>
      <c r="F166" s="51" t="s">
        <v>79</v>
      </c>
      <c r="G166" s="36" t="s">
        <v>240</v>
      </c>
    </row>
    <row r="167" spans="2:7">
      <c r="B167" s="61">
        <v>520507</v>
      </c>
      <c r="C167" s="35">
        <v>5</v>
      </c>
      <c r="D167" s="35">
        <v>2</v>
      </c>
      <c r="E167" s="51" t="s">
        <v>77</v>
      </c>
      <c r="F167" s="51" t="s">
        <v>81</v>
      </c>
      <c r="G167" s="36" t="s">
        <v>241</v>
      </c>
    </row>
    <row r="168" spans="2:7">
      <c r="B168" s="61">
        <v>520508</v>
      </c>
      <c r="C168" s="35">
        <v>5</v>
      </c>
      <c r="D168" s="35">
        <v>2</v>
      </c>
      <c r="E168" s="51" t="s">
        <v>77</v>
      </c>
      <c r="F168" s="51" t="s">
        <v>83</v>
      </c>
      <c r="G168" s="36" t="s">
        <v>242</v>
      </c>
    </row>
    <row r="169" spans="2:7">
      <c r="B169" s="61">
        <v>520599</v>
      </c>
      <c r="C169" s="35">
        <v>5</v>
      </c>
      <c r="D169" s="35">
        <v>2</v>
      </c>
      <c r="E169" s="51" t="s">
        <v>77</v>
      </c>
      <c r="F169" s="35">
        <v>99</v>
      </c>
      <c r="G169" s="36" t="s">
        <v>243</v>
      </c>
    </row>
    <row r="170" spans="2:7">
      <c r="B170" s="61">
        <v>5299</v>
      </c>
      <c r="C170" s="42">
        <v>5</v>
      </c>
      <c r="D170" s="42">
        <v>2</v>
      </c>
      <c r="E170" s="53">
        <v>99</v>
      </c>
      <c r="F170" s="54"/>
      <c r="G170" s="45" t="s">
        <v>185</v>
      </c>
    </row>
    <row r="171" spans="2:7">
      <c r="B171" s="61">
        <v>529901</v>
      </c>
      <c r="C171" s="35">
        <v>5</v>
      </c>
      <c r="D171" s="35">
        <v>2</v>
      </c>
      <c r="E171" s="35">
        <v>99</v>
      </c>
      <c r="F171" s="51" t="s">
        <v>71</v>
      </c>
      <c r="G171" s="36" t="s">
        <v>244</v>
      </c>
    </row>
    <row r="172" spans="2:7">
      <c r="B172" s="61">
        <v>53</v>
      </c>
      <c r="C172" s="38">
        <v>5</v>
      </c>
      <c r="D172" s="39">
        <v>3</v>
      </c>
      <c r="E172" s="40"/>
      <c r="F172" s="41"/>
      <c r="G172" s="50" t="s">
        <v>245</v>
      </c>
    </row>
    <row r="173" spans="2:7">
      <c r="B173" s="61">
        <v>5301</v>
      </c>
      <c r="C173" s="42">
        <v>5</v>
      </c>
      <c r="D173" s="42">
        <v>3</v>
      </c>
      <c r="E173" s="51" t="s">
        <v>71</v>
      </c>
      <c r="F173" s="44"/>
      <c r="G173" s="45" t="s">
        <v>246</v>
      </c>
    </row>
    <row r="174" spans="2:7">
      <c r="B174" s="61">
        <v>530101</v>
      </c>
      <c r="C174" s="35">
        <v>5</v>
      </c>
      <c r="D174" s="35">
        <v>3</v>
      </c>
      <c r="E174" s="51" t="s">
        <v>71</v>
      </c>
      <c r="F174" s="51" t="s">
        <v>71</v>
      </c>
      <c r="G174" s="36" t="s">
        <v>247</v>
      </c>
    </row>
    <row r="175" spans="2:7">
      <c r="B175" s="61">
        <v>530102</v>
      </c>
      <c r="C175" s="35">
        <v>5</v>
      </c>
      <c r="D175" s="35">
        <v>3</v>
      </c>
      <c r="E175" s="51" t="s">
        <v>71</v>
      </c>
      <c r="F175" s="51" t="s">
        <v>73</v>
      </c>
      <c r="G175" s="36" t="s">
        <v>248</v>
      </c>
    </row>
    <row r="176" spans="2:7">
      <c r="B176" s="61">
        <v>530104</v>
      </c>
      <c r="C176" s="35">
        <v>5</v>
      </c>
      <c r="D176" s="35">
        <v>3</v>
      </c>
      <c r="E176" s="51" t="s">
        <v>71</v>
      </c>
      <c r="F176" s="51" t="s">
        <v>93</v>
      </c>
      <c r="G176" s="36" t="s">
        <v>249</v>
      </c>
    </row>
    <row r="177" spans="2:7">
      <c r="B177" s="61">
        <v>530105</v>
      </c>
      <c r="C177" s="35">
        <v>5</v>
      </c>
      <c r="D177" s="35">
        <v>3</v>
      </c>
      <c r="E177" s="51" t="s">
        <v>71</v>
      </c>
      <c r="F177" s="51" t="s">
        <v>77</v>
      </c>
      <c r="G177" s="36" t="s">
        <v>250</v>
      </c>
    </row>
    <row r="178" spans="2:7">
      <c r="B178" s="61">
        <v>530106</v>
      </c>
      <c r="C178" s="35">
        <v>5</v>
      </c>
      <c r="D178" s="35">
        <v>3</v>
      </c>
      <c r="E178" s="51" t="s">
        <v>71</v>
      </c>
      <c r="F178" s="51" t="s">
        <v>79</v>
      </c>
      <c r="G178" s="36" t="s">
        <v>251</v>
      </c>
    </row>
    <row r="179" spans="2:7">
      <c r="B179" s="61">
        <v>5302</v>
      </c>
      <c r="C179" s="42">
        <v>5</v>
      </c>
      <c r="D179" s="42">
        <v>3</v>
      </c>
      <c r="E179" s="51" t="s">
        <v>73</v>
      </c>
      <c r="F179" s="44"/>
      <c r="G179" s="45" t="s">
        <v>252</v>
      </c>
    </row>
    <row r="180" spans="2:7">
      <c r="B180" s="61">
        <v>530201</v>
      </c>
      <c r="C180" s="35">
        <v>5</v>
      </c>
      <c r="D180" s="35">
        <v>3</v>
      </c>
      <c r="E180" s="51" t="s">
        <v>73</v>
      </c>
      <c r="F180" s="51" t="s">
        <v>71</v>
      </c>
      <c r="G180" s="36" t="s">
        <v>253</v>
      </c>
    </row>
    <row r="181" spans="2:7">
      <c r="B181" s="61">
        <v>530202</v>
      </c>
      <c r="C181" s="35">
        <v>5</v>
      </c>
      <c r="D181" s="35">
        <v>3</v>
      </c>
      <c r="E181" s="51" t="s">
        <v>73</v>
      </c>
      <c r="F181" s="51" t="s">
        <v>73</v>
      </c>
      <c r="G181" s="36" t="s">
        <v>254</v>
      </c>
    </row>
    <row r="182" spans="2:7">
      <c r="B182" s="61">
        <v>530203</v>
      </c>
      <c r="C182" s="35">
        <v>5</v>
      </c>
      <c r="D182" s="35">
        <v>3</v>
      </c>
      <c r="E182" s="51" t="s">
        <v>73</v>
      </c>
      <c r="F182" s="51" t="s">
        <v>75</v>
      </c>
      <c r="G182" s="36" t="s">
        <v>255</v>
      </c>
    </row>
    <row r="183" spans="2:7" ht="36">
      <c r="B183" s="61">
        <v>530204</v>
      </c>
      <c r="C183" s="35">
        <v>5</v>
      </c>
      <c r="D183" s="35">
        <v>3</v>
      </c>
      <c r="E183" s="51" t="s">
        <v>73</v>
      </c>
      <c r="F183" s="51" t="s">
        <v>93</v>
      </c>
      <c r="G183" s="37" t="s">
        <v>256</v>
      </c>
    </row>
    <row r="184" spans="2:7">
      <c r="B184" s="61">
        <v>530205</v>
      </c>
      <c r="C184" s="35">
        <v>5</v>
      </c>
      <c r="D184" s="35">
        <v>3</v>
      </c>
      <c r="E184" s="51" t="s">
        <v>73</v>
      </c>
      <c r="F184" s="51" t="s">
        <v>77</v>
      </c>
      <c r="G184" s="36" t="s">
        <v>257</v>
      </c>
    </row>
    <row r="185" spans="2:7">
      <c r="B185" s="61">
        <v>530206</v>
      </c>
      <c r="C185" s="35">
        <v>5</v>
      </c>
      <c r="D185" s="35">
        <v>3</v>
      </c>
      <c r="E185" s="51" t="s">
        <v>73</v>
      </c>
      <c r="F185" s="51" t="s">
        <v>79</v>
      </c>
      <c r="G185" s="36" t="s">
        <v>258</v>
      </c>
    </row>
    <row r="186" spans="2:7">
      <c r="B186" s="61">
        <v>530207</v>
      </c>
      <c r="C186" s="35">
        <v>5</v>
      </c>
      <c r="D186" s="35">
        <v>3</v>
      </c>
      <c r="E186" s="51" t="s">
        <v>73</v>
      </c>
      <c r="F186" s="51" t="s">
        <v>81</v>
      </c>
      <c r="G186" s="36" t="s">
        <v>259</v>
      </c>
    </row>
    <row r="187" spans="2:7">
      <c r="B187" s="61">
        <v>530208</v>
      </c>
      <c r="C187" s="35">
        <v>5</v>
      </c>
      <c r="D187" s="35">
        <v>3</v>
      </c>
      <c r="E187" s="51" t="s">
        <v>73</v>
      </c>
      <c r="F187" s="51" t="s">
        <v>83</v>
      </c>
      <c r="G187" s="36" t="s">
        <v>260</v>
      </c>
    </row>
    <row r="188" spans="2:7" ht="24">
      <c r="B188" s="61">
        <v>530209</v>
      </c>
      <c r="C188" s="35">
        <v>5</v>
      </c>
      <c r="D188" s="35">
        <v>3</v>
      </c>
      <c r="E188" s="51" t="s">
        <v>73</v>
      </c>
      <c r="F188" s="51" t="s">
        <v>85</v>
      </c>
      <c r="G188" s="37" t="s">
        <v>261</v>
      </c>
    </row>
    <row r="189" spans="2:7">
      <c r="B189" s="61">
        <v>530210</v>
      </c>
      <c r="C189" s="35">
        <v>5</v>
      </c>
      <c r="D189" s="35">
        <v>3</v>
      </c>
      <c r="E189" s="51" t="s">
        <v>73</v>
      </c>
      <c r="F189" s="35">
        <v>10</v>
      </c>
      <c r="G189" s="36" t="s">
        <v>262</v>
      </c>
    </row>
    <row r="190" spans="2:7">
      <c r="B190" s="61">
        <v>530212</v>
      </c>
      <c r="C190" s="35">
        <v>5</v>
      </c>
      <c r="D190" s="35">
        <v>3</v>
      </c>
      <c r="E190" s="51" t="s">
        <v>73</v>
      </c>
      <c r="F190" s="35">
        <v>12</v>
      </c>
      <c r="G190" s="36" t="s">
        <v>263</v>
      </c>
    </row>
    <row r="191" spans="2:7">
      <c r="B191" s="61">
        <v>530215</v>
      </c>
      <c r="C191" s="35">
        <v>5</v>
      </c>
      <c r="D191" s="35">
        <v>3</v>
      </c>
      <c r="E191" s="51" t="s">
        <v>73</v>
      </c>
      <c r="F191" s="35">
        <v>15</v>
      </c>
      <c r="G191" s="36" t="s">
        <v>264</v>
      </c>
    </row>
    <row r="192" spans="2:7">
      <c r="B192" s="61">
        <v>530216</v>
      </c>
      <c r="C192" s="35">
        <v>5</v>
      </c>
      <c r="D192" s="35">
        <v>3</v>
      </c>
      <c r="E192" s="51" t="s">
        <v>73</v>
      </c>
      <c r="F192" s="35">
        <v>16</v>
      </c>
      <c r="G192" s="36" t="s">
        <v>265</v>
      </c>
    </row>
    <row r="193" spans="2:7">
      <c r="B193" s="61">
        <v>530217</v>
      </c>
      <c r="C193" s="35">
        <v>5</v>
      </c>
      <c r="D193" s="35">
        <v>3</v>
      </c>
      <c r="E193" s="51" t="s">
        <v>73</v>
      </c>
      <c r="F193" s="35">
        <v>17</v>
      </c>
      <c r="G193" s="36" t="s">
        <v>266</v>
      </c>
    </row>
    <row r="194" spans="2:7">
      <c r="B194" s="61">
        <v>530218</v>
      </c>
      <c r="C194" s="35">
        <v>5</v>
      </c>
      <c r="D194" s="35">
        <v>3</v>
      </c>
      <c r="E194" s="51" t="s">
        <v>73</v>
      </c>
      <c r="F194" s="35">
        <v>18</v>
      </c>
      <c r="G194" s="36" t="s">
        <v>267</v>
      </c>
    </row>
    <row r="195" spans="2:7">
      <c r="B195" s="61">
        <v>530219</v>
      </c>
      <c r="C195" s="35">
        <v>5</v>
      </c>
      <c r="D195" s="35">
        <v>3</v>
      </c>
      <c r="E195" s="51" t="s">
        <v>73</v>
      </c>
      <c r="F195" s="35">
        <v>19</v>
      </c>
      <c r="G195" s="36" t="s">
        <v>268</v>
      </c>
    </row>
    <row r="196" spans="2:7">
      <c r="B196" s="61">
        <v>530220</v>
      </c>
      <c r="C196" s="35">
        <v>5</v>
      </c>
      <c r="D196" s="35">
        <v>3</v>
      </c>
      <c r="E196" s="51" t="s">
        <v>73</v>
      </c>
      <c r="F196" s="35">
        <v>20</v>
      </c>
      <c r="G196" s="36" t="s">
        <v>269</v>
      </c>
    </row>
    <row r="197" spans="2:7">
      <c r="B197" s="61">
        <v>530221</v>
      </c>
      <c r="C197" s="35">
        <v>5</v>
      </c>
      <c r="D197" s="35">
        <v>3</v>
      </c>
      <c r="E197" s="51" t="s">
        <v>73</v>
      </c>
      <c r="F197" s="35">
        <v>21</v>
      </c>
      <c r="G197" s="36" t="s">
        <v>270</v>
      </c>
    </row>
    <row r="198" spans="2:7">
      <c r="B198" s="61">
        <v>530222</v>
      </c>
      <c r="C198" s="35">
        <v>5</v>
      </c>
      <c r="D198" s="35">
        <v>3</v>
      </c>
      <c r="E198" s="51" t="s">
        <v>73</v>
      </c>
      <c r="F198" s="35">
        <v>22</v>
      </c>
      <c r="G198" s="36" t="s">
        <v>271</v>
      </c>
    </row>
    <row r="199" spans="2:7">
      <c r="B199" s="61">
        <v>530223</v>
      </c>
      <c r="C199" s="35">
        <v>5</v>
      </c>
      <c r="D199" s="35">
        <v>3</v>
      </c>
      <c r="E199" s="51" t="s">
        <v>73</v>
      </c>
      <c r="F199" s="35">
        <v>23</v>
      </c>
      <c r="G199" s="36" t="s">
        <v>272</v>
      </c>
    </row>
    <row r="200" spans="2:7">
      <c r="B200" s="61">
        <v>530224</v>
      </c>
      <c r="C200" s="35">
        <v>5</v>
      </c>
      <c r="D200" s="35">
        <v>3</v>
      </c>
      <c r="E200" s="51" t="s">
        <v>73</v>
      </c>
      <c r="F200" s="35">
        <v>24</v>
      </c>
      <c r="G200" s="36" t="s">
        <v>273</v>
      </c>
    </row>
    <row r="201" spans="2:7">
      <c r="B201" s="61">
        <v>530225</v>
      </c>
      <c r="C201" s="35">
        <v>5</v>
      </c>
      <c r="D201" s="35">
        <v>3</v>
      </c>
      <c r="E201" s="51" t="s">
        <v>73</v>
      </c>
      <c r="F201" s="35">
        <v>25</v>
      </c>
      <c r="G201" s="36" t="s">
        <v>274</v>
      </c>
    </row>
    <row r="202" spans="2:7">
      <c r="B202" s="61">
        <v>530226</v>
      </c>
      <c r="C202" s="35">
        <v>5</v>
      </c>
      <c r="D202" s="35">
        <v>3</v>
      </c>
      <c r="E202" s="51" t="s">
        <v>73</v>
      </c>
      <c r="F202" s="35">
        <v>26</v>
      </c>
      <c r="G202" s="36" t="s">
        <v>275</v>
      </c>
    </row>
    <row r="203" spans="2:7">
      <c r="B203" s="61">
        <v>530227</v>
      </c>
      <c r="C203" s="35">
        <v>5</v>
      </c>
      <c r="D203" s="35">
        <v>3</v>
      </c>
      <c r="E203" s="51" t="s">
        <v>73</v>
      </c>
      <c r="F203" s="35">
        <v>27</v>
      </c>
      <c r="G203" s="36" t="s">
        <v>276</v>
      </c>
    </row>
    <row r="204" spans="2:7">
      <c r="B204" s="61">
        <v>530228</v>
      </c>
      <c r="C204" s="35">
        <v>5</v>
      </c>
      <c r="D204" s="35">
        <v>3</v>
      </c>
      <c r="E204" s="51" t="s">
        <v>73</v>
      </c>
      <c r="F204" s="35">
        <v>28</v>
      </c>
      <c r="G204" s="36" t="s">
        <v>277</v>
      </c>
    </row>
    <row r="205" spans="2:7">
      <c r="B205" s="61">
        <v>530229</v>
      </c>
      <c r="C205" s="35">
        <v>5</v>
      </c>
      <c r="D205" s="35">
        <v>3</v>
      </c>
      <c r="E205" s="51" t="s">
        <v>73</v>
      </c>
      <c r="F205" s="35">
        <v>29</v>
      </c>
      <c r="G205" s="36" t="s">
        <v>278</v>
      </c>
    </row>
    <row r="206" spans="2:7">
      <c r="B206" s="61">
        <v>530230</v>
      </c>
      <c r="C206" s="35">
        <v>5</v>
      </c>
      <c r="D206" s="35">
        <v>3</v>
      </c>
      <c r="E206" s="51" t="s">
        <v>73</v>
      </c>
      <c r="F206" s="35">
        <v>30</v>
      </c>
      <c r="G206" s="36" t="s">
        <v>279</v>
      </c>
    </row>
    <row r="207" spans="2:7" ht="24">
      <c r="B207" s="61">
        <v>530231</v>
      </c>
      <c r="C207" s="35">
        <v>5</v>
      </c>
      <c r="D207" s="35">
        <v>3</v>
      </c>
      <c r="E207" s="51" t="s">
        <v>73</v>
      </c>
      <c r="F207" s="35">
        <v>31</v>
      </c>
      <c r="G207" s="37" t="s">
        <v>280</v>
      </c>
    </row>
    <row r="208" spans="2:7">
      <c r="B208" s="61">
        <v>530232</v>
      </c>
      <c r="C208" s="35">
        <v>5</v>
      </c>
      <c r="D208" s="35">
        <v>3</v>
      </c>
      <c r="E208" s="51" t="s">
        <v>73</v>
      </c>
      <c r="F208" s="35">
        <v>32</v>
      </c>
      <c r="G208" s="36" t="s">
        <v>281</v>
      </c>
    </row>
    <row r="209" spans="2:7">
      <c r="B209" s="61">
        <v>530233</v>
      </c>
      <c r="C209" s="35">
        <v>5</v>
      </c>
      <c r="D209" s="35">
        <v>3</v>
      </c>
      <c r="E209" s="51" t="s">
        <v>73</v>
      </c>
      <c r="F209" s="35">
        <v>33</v>
      </c>
      <c r="G209" s="36" t="s">
        <v>282</v>
      </c>
    </row>
    <row r="210" spans="2:7">
      <c r="B210" s="61">
        <v>530234</v>
      </c>
      <c r="C210" s="35">
        <v>5</v>
      </c>
      <c r="D210" s="35">
        <v>3</v>
      </c>
      <c r="E210" s="51" t="s">
        <v>73</v>
      </c>
      <c r="F210" s="35">
        <v>34</v>
      </c>
      <c r="G210" s="36" t="s">
        <v>283</v>
      </c>
    </row>
    <row r="211" spans="2:7">
      <c r="B211" s="61">
        <v>530235</v>
      </c>
      <c r="C211" s="35">
        <v>5</v>
      </c>
      <c r="D211" s="35">
        <v>3</v>
      </c>
      <c r="E211" s="51" t="s">
        <v>73</v>
      </c>
      <c r="F211" s="35">
        <v>35</v>
      </c>
      <c r="G211" s="36" t="s">
        <v>284</v>
      </c>
    </row>
    <row r="212" spans="2:7">
      <c r="B212" s="61">
        <v>530236</v>
      </c>
      <c r="C212" s="35">
        <v>5</v>
      </c>
      <c r="D212" s="35">
        <v>3</v>
      </c>
      <c r="E212" s="51" t="s">
        <v>73</v>
      </c>
      <c r="F212" s="35">
        <v>36</v>
      </c>
      <c r="G212" s="36" t="s">
        <v>285</v>
      </c>
    </row>
    <row r="213" spans="2:7">
      <c r="B213" s="61">
        <v>530237</v>
      </c>
      <c r="C213" s="35">
        <v>5</v>
      </c>
      <c r="D213" s="35">
        <v>3</v>
      </c>
      <c r="E213" s="51" t="s">
        <v>73</v>
      </c>
      <c r="F213" s="35">
        <v>37</v>
      </c>
      <c r="G213" s="36" t="s">
        <v>286</v>
      </c>
    </row>
    <row r="214" spans="2:7">
      <c r="B214" s="61">
        <v>530238</v>
      </c>
      <c r="C214" s="35">
        <v>5</v>
      </c>
      <c r="D214" s="35">
        <v>3</v>
      </c>
      <c r="E214" s="51" t="s">
        <v>73</v>
      </c>
      <c r="F214" s="35">
        <v>38</v>
      </c>
      <c r="G214" s="36" t="s">
        <v>287</v>
      </c>
    </row>
    <row r="215" spans="2:7">
      <c r="B215" s="61">
        <v>530239</v>
      </c>
      <c r="C215" s="35">
        <v>5</v>
      </c>
      <c r="D215" s="35">
        <v>3</v>
      </c>
      <c r="E215" s="51" t="s">
        <v>73</v>
      </c>
      <c r="F215" s="35">
        <v>39</v>
      </c>
      <c r="G215" s="36" t="s">
        <v>288</v>
      </c>
    </row>
    <row r="216" spans="2:7">
      <c r="B216" s="61">
        <v>530240</v>
      </c>
      <c r="C216" s="35">
        <v>5</v>
      </c>
      <c r="D216" s="35">
        <v>3</v>
      </c>
      <c r="E216" s="51" t="s">
        <v>73</v>
      </c>
      <c r="F216" s="35">
        <v>40</v>
      </c>
      <c r="G216" s="36" t="s">
        <v>289</v>
      </c>
    </row>
    <row r="217" spans="2:7" ht="24">
      <c r="B217" s="61">
        <v>530241</v>
      </c>
      <c r="C217" s="35">
        <v>5</v>
      </c>
      <c r="D217" s="35">
        <v>3</v>
      </c>
      <c r="E217" s="51" t="s">
        <v>73</v>
      </c>
      <c r="F217" s="35">
        <v>41</v>
      </c>
      <c r="G217" s="37" t="s">
        <v>290</v>
      </c>
    </row>
    <row r="218" spans="2:7" ht="24">
      <c r="B218" s="61">
        <v>530242</v>
      </c>
      <c r="C218" s="35">
        <v>5</v>
      </c>
      <c r="D218" s="35">
        <v>3</v>
      </c>
      <c r="E218" s="51" t="s">
        <v>73</v>
      </c>
      <c r="F218" s="35">
        <v>42</v>
      </c>
      <c r="G218" s="37" t="s">
        <v>291</v>
      </c>
    </row>
    <row r="219" spans="2:7">
      <c r="B219" s="61">
        <v>530243</v>
      </c>
      <c r="C219" s="35">
        <v>5</v>
      </c>
      <c r="D219" s="35">
        <v>3</v>
      </c>
      <c r="E219" s="51" t="s">
        <v>73</v>
      </c>
      <c r="F219" s="35">
        <v>43</v>
      </c>
      <c r="G219" s="36" t="s">
        <v>292</v>
      </c>
    </row>
    <row r="220" spans="2:7">
      <c r="B220" s="61">
        <v>530244</v>
      </c>
      <c r="C220" s="35">
        <v>5</v>
      </c>
      <c r="D220" s="35">
        <v>3</v>
      </c>
      <c r="E220" s="51" t="s">
        <v>73</v>
      </c>
      <c r="F220" s="35">
        <v>44</v>
      </c>
      <c r="G220" s="36" t="s">
        <v>293</v>
      </c>
    </row>
    <row r="221" spans="2:7">
      <c r="B221" s="61">
        <v>530245</v>
      </c>
      <c r="C221" s="35">
        <v>5</v>
      </c>
      <c r="D221" s="35">
        <v>3</v>
      </c>
      <c r="E221" s="51" t="s">
        <v>73</v>
      </c>
      <c r="F221" s="35">
        <v>45</v>
      </c>
      <c r="G221" s="36" t="s">
        <v>294</v>
      </c>
    </row>
    <row r="222" spans="2:7" ht="24">
      <c r="B222" s="61">
        <v>530246</v>
      </c>
      <c r="C222" s="35">
        <v>5</v>
      </c>
      <c r="D222" s="35">
        <v>3</v>
      </c>
      <c r="E222" s="51" t="s">
        <v>73</v>
      </c>
      <c r="F222" s="35">
        <v>46</v>
      </c>
      <c r="G222" s="37" t="s">
        <v>295</v>
      </c>
    </row>
    <row r="223" spans="2:7">
      <c r="B223" s="61">
        <v>530247</v>
      </c>
      <c r="C223" s="35">
        <v>5</v>
      </c>
      <c r="D223" s="35">
        <v>3</v>
      </c>
      <c r="E223" s="51" t="s">
        <v>73</v>
      </c>
      <c r="F223" s="35">
        <v>47</v>
      </c>
      <c r="G223" s="36" t="s">
        <v>296</v>
      </c>
    </row>
    <row r="224" spans="2:7">
      <c r="B224" s="61">
        <v>530248</v>
      </c>
      <c r="C224" s="35">
        <v>5</v>
      </c>
      <c r="D224" s="35">
        <v>3</v>
      </c>
      <c r="E224" s="51" t="s">
        <v>73</v>
      </c>
      <c r="F224" s="35">
        <v>48</v>
      </c>
      <c r="G224" s="36" t="s">
        <v>297</v>
      </c>
    </row>
    <row r="225" spans="2:7">
      <c r="B225" s="61">
        <v>530249</v>
      </c>
      <c r="C225" s="35">
        <v>5</v>
      </c>
      <c r="D225" s="35">
        <v>3</v>
      </c>
      <c r="E225" s="51" t="s">
        <v>73</v>
      </c>
      <c r="F225" s="35">
        <v>49</v>
      </c>
      <c r="G225" s="36" t="s">
        <v>298</v>
      </c>
    </row>
    <row r="226" spans="2:7">
      <c r="B226" s="61">
        <v>530299</v>
      </c>
      <c r="C226" s="35">
        <v>5</v>
      </c>
      <c r="D226" s="35">
        <v>3</v>
      </c>
      <c r="E226" s="51" t="s">
        <v>73</v>
      </c>
      <c r="F226" s="35">
        <v>99</v>
      </c>
      <c r="G226" s="36" t="s">
        <v>299</v>
      </c>
    </row>
    <row r="227" spans="2:7">
      <c r="B227" s="61">
        <v>5303</v>
      </c>
      <c r="C227" s="42">
        <v>5</v>
      </c>
      <c r="D227" s="42">
        <v>3</v>
      </c>
      <c r="E227" s="51" t="s">
        <v>75</v>
      </c>
      <c r="F227" s="44"/>
      <c r="G227" s="45" t="s">
        <v>300</v>
      </c>
    </row>
    <row r="228" spans="2:7">
      <c r="B228" s="61">
        <v>530301</v>
      </c>
      <c r="C228" s="35">
        <v>5</v>
      </c>
      <c r="D228" s="35">
        <v>3</v>
      </c>
      <c r="E228" s="51" t="s">
        <v>75</v>
      </c>
      <c r="F228" s="51" t="s">
        <v>71</v>
      </c>
      <c r="G228" s="36" t="s">
        <v>301</v>
      </c>
    </row>
    <row r="229" spans="2:7">
      <c r="B229" s="61">
        <v>530302</v>
      </c>
      <c r="C229" s="35">
        <v>5</v>
      </c>
      <c r="D229" s="35">
        <v>3</v>
      </c>
      <c r="E229" s="51" t="s">
        <v>75</v>
      </c>
      <c r="F229" s="51" t="s">
        <v>73</v>
      </c>
      <c r="G229" s="36" t="s">
        <v>302</v>
      </c>
    </row>
    <row r="230" spans="2:7">
      <c r="B230" s="61">
        <v>530303</v>
      </c>
      <c r="C230" s="35">
        <v>5</v>
      </c>
      <c r="D230" s="35">
        <v>3</v>
      </c>
      <c r="E230" s="51" t="s">
        <v>75</v>
      </c>
      <c r="F230" s="51" t="s">
        <v>75</v>
      </c>
      <c r="G230" s="36" t="s">
        <v>303</v>
      </c>
    </row>
    <row r="231" spans="2:7">
      <c r="B231" s="61">
        <v>530304</v>
      </c>
      <c r="C231" s="35">
        <v>5</v>
      </c>
      <c r="D231" s="35">
        <v>3</v>
      </c>
      <c r="E231" s="51" t="s">
        <v>75</v>
      </c>
      <c r="F231" s="51" t="s">
        <v>93</v>
      </c>
      <c r="G231" s="36" t="s">
        <v>304</v>
      </c>
    </row>
    <row r="232" spans="2:7">
      <c r="B232" s="61">
        <v>530305</v>
      </c>
      <c r="C232" s="35">
        <v>5</v>
      </c>
      <c r="D232" s="35">
        <v>3</v>
      </c>
      <c r="E232" s="51" t="s">
        <v>75</v>
      </c>
      <c r="F232" s="51" t="s">
        <v>77</v>
      </c>
      <c r="G232" s="36" t="s">
        <v>305</v>
      </c>
    </row>
    <row r="233" spans="2:7">
      <c r="B233" s="61">
        <v>530306</v>
      </c>
      <c r="C233" s="35">
        <v>5</v>
      </c>
      <c r="D233" s="35">
        <v>3</v>
      </c>
      <c r="E233" s="51" t="s">
        <v>75</v>
      </c>
      <c r="F233" s="51" t="s">
        <v>79</v>
      </c>
      <c r="G233" s="36" t="s">
        <v>306</v>
      </c>
    </row>
    <row r="234" spans="2:7" ht="24">
      <c r="B234" s="61">
        <v>530307</v>
      </c>
      <c r="C234" s="35">
        <v>5</v>
      </c>
      <c r="D234" s="35">
        <v>3</v>
      </c>
      <c r="E234" s="51" t="s">
        <v>75</v>
      </c>
      <c r="F234" s="51" t="s">
        <v>81</v>
      </c>
      <c r="G234" s="37" t="s">
        <v>307</v>
      </c>
    </row>
    <row r="235" spans="2:7">
      <c r="B235" s="61">
        <v>530308</v>
      </c>
      <c r="C235" s="35">
        <v>5</v>
      </c>
      <c r="D235" s="35">
        <v>3</v>
      </c>
      <c r="E235" s="51" t="s">
        <v>75</v>
      </c>
      <c r="F235" s="51" t="s">
        <v>83</v>
      </c>
      <c r="G235" s="36" t="s">
        <v>308</v>
      </c>
    </row>
    <row r="236" spans="2:7">
      <c r="B236" s="61">
        <v>530309</v>
      </c>
      <c r="C236" s="35">
        <v>5</v>
      </c>
      <c r="D236" s="35">
        <v>3</v>
      </c>
      <c r="E236" s="51" t="s">
        <v>75</v>
      </c>
      <c r="F236" s="51" t="s">
        <v>85</v>
      </c>
      <c r="G236" s="36" t="s">
        <v>309</v>
      </c>
    </row>
    <row r="237" spans="2:7">
      <c r="B237" s="61">
        <v>5304</v>
      </c>
      <c r="C237" s="42">
        <v>5</v>
      </c>
      <c r="D237" s="42">
        <v>3</v>
      </c>
      <c r="E237" s="51" t="s">
        <v>93</v>
      </c>
      <c r="F237" s="44"/>
      <c r="G237" s="45" t="s">
        <v>310</v>
      </c>
    </row>
    <row r="238" spans="2:7">
      <c r="B238" s="61">
        <v>530401</v>
      </c>
      <c r="C238" s="35">
        <v>5</v>
      </c>
      <c r="D238" s="35">
        <v>3</v>
      </c>
      <c r="E238" s="51" t="s">
        <v>93</v>
      </c>
      <c r="F238" s="51" t="s">
        <v>71</v>
      </c>
      <c r="G238" s="36" t="s">
        <v>311</v>
      </c>
    </row>
    <row r="239" spans="2:7" ht="24">
      <c r="B239" s="61">
        <v>530402</v>
      </c>
      <c r="C239" s="35">
        <v>5</v>
      </c>
      <c r="D239" s="35">
        <v>3</v>
      </c>
      <c r="E239" s="51" t="s">
        <v>93</v>
      </c>
      <c r="F239" s="51" t="s">
        <v>73</v>
      </c>
      <c r="G239" s="37" t="s">
        <v>312</v>
      </c>
    </row>
    <row r="240" spans="2:7">
      <c r="B240" s="61">
        <v>530403</v>
      </c>
      <c r="C240" s="35">
        <v>5</v>
      </c>
      <c r="D240" s="35">
        <v>3</v>
      </c>
      <c r="E240" s="51" t="s">
        <v>93</v>
      </c>
      <c r="F240" s="51" t="s">
        <v>75</v>
      </c>
      <c r="G240" s="36" t="s">
        <v>313</v>
      </c>
    </row>
    <row r="241" spans="2:7">
      <c r="B241" s="61">
        <v>530404</v>
      </c>
      <c r="C241" s="35">
        <v>5</v>
      </c>
      <c r="D241" s="35">
        <v>3</v>
      </c>
      <c r="E241" s="51" t="s">
        <v>93</v>
      </c>
      <c r="F241" s="51" t="s">
        <v>93</v>
      </c>
      <c r="G241" s="36" t="s">
        <v>314</v>
      </c>
    </row>
    <row r="242" spans="2:7">
      <c r="B242" s="61">
        <v>530405</v>
      </c>
      <c r="C242" s="35">
        <v>5</v>
      </c>
      <c r="D242" s="35">
        <v>3</v>
      </c>
      <c r="E242" s="51" t="s">
        <v>93</v>
      </c>
      <c r="F242" s="51" t="s">
        <v>77</v>
      </c>
      <c r="G242" s="36" t="s">
        <v>315</v>
      </c>
    </row>
    <row r="243" spans="2:7">
      <c r="B243" s="61">
        <v>530406</v>
      </c>
      <c r="C243" s="35">
        <v>5</v>
      </c>
      <c r="D243" s="35">
        <v>3</v>
      </c>
      <c r="E243" s="51" t="s">
        <v>93</v>
      </c>
      <c r="F243" s="51" t="s">
        <v>79</v>
      </c>
      <c r="G243" s="36" t="s">
        <v>316</v>
      </c>
    </row>
    <row r="244" spans="2:7">
      <c r="B244" s="61">
        <v>530408</v>
      </c>
      <c r="C244" s="35">
        <v>5</v>
      </c>
      <c r="D244" s="35">
        <v>3</v>
      </c>
      <c r="E244" s="51" t="s">
        <v>93</v>
      </c>
      <c r="F244" s="51" t="s">
        <v>83</v>
      </c>
      <c r="G244" s="36" t="s">
        <v>317</v>
      </c>
    </row>
    <row r="245" spans="2:7">
      <c r="B245" s="61">
        <v>530409</v>
      </c>
      <c r="C245" s="35">
        <v>5</v>
      </c>
      <c r="D245" s="35">
        <v>3</v>
      </c>
      <c r="E245" s="51" t="s">
        <v>93</v>
      </c>
      <c r="F245" s="51" t="s">
        <v>85</v>
      </c>
      <c r="G245" s="36" t="s">
        <v>318</v>
      </c>
    </row>
    <row r="246" spans="2:7">
      <c r="B246" s="61">
        <v>530410</v>
      </c>
      <c r="C246" s="35">
        <v>5</v>
      </c>
      <c r="D246" s="35">
        <v>3</v>
      </c>
      <c r="E246" s="51" t="s">
        <v>93</v>
      </c>
      <c r="F246" s="35">
        <v>10</v>
      </c>
      <c r="G246" s="36" t="s">
        <v>319</v>
      </c>
    </row>
    <row r="247" spans="2:7">
      <c r="B247" s="61">
        <v>530415</v>
      </c>
      <c r="C247" s="35">
        <v>5</v>
      </c>
      <c r="D247" s="35">
        <v>3</v>
      </c>
      <c r="E247" s="51" t="s">
        <v>93</v>
      </c>
      <c r="F247" s="35">
        <v>15</v>
      </c>
      <c r="G247" s="36" t="s">
        <v>320</v>
      </c>
    </row>
    <row r="248" spans="2:7">
      <c r="B248" s="61">
        <v>530417</v>
      </c>
      <c r="C248" s="35">
        <v>5</v>
      </c>
      <c r="D248" s="35">
        <v>3</v>
      </c>
      <c r="E248" s="51" t="s">
        <v>93</v>
      </c>
      <c r="F248" s="35">
        <v>17</v>
      </c>
      <c r="G248" s="36" t="s">
        <v>321</v>
      </c>
    </row>
    <row r="249" spans="2:7">
      <c r="B249" s="61">
        <v>530418</v>
      </c>
      <c r="C249" s="35">
        <v>5</v>
      </c>
      <c r="D249" s="35">
        <v>3</v>
      </c>
      <c r="E249" s="51" t="s">
        <v>93</v>
      </c>
      <c r="F249" s="35">
        <v>18</v>
      </c>
      <c r="G249" s="36" t="s">
        <v>322</v>
      </c>
    </row>
    <row r="250" spans="2:7">
      <c r="B250" s="61">
        <v>530419</v>
      </c>
      <c r="C250" s="35">
        <v>5</v>
      </c>
      <c r="D250" s="35">
        <v>3</v>
      </c>
      <c r="E250" s="51" t="s">
        <v>93</v>
      </c>
      <c r="F250" s="35">
        <v>19</v>
      </c>
      <c r="G250" s="36" t="s">
        <v>323</v>
      </c>
    </row>
    <row r="251" spans="2:7" ht="24">
      <c r="B251" s="61">
        <v>530420</v>
      </c>
      <c r="C251" s="35">
        <v>5</v>
      </c>
      <c r="D251" s="35">
        <v>3</v>
      </c>
      <c r="E251" s="51" t="s">
        <v>93</v>
      </c>
      <c r="F251" s="35">
        <v>20</v>
      </c>
      <c r="G251" s="37" t="s">
        <v>324</v>
      </c>
    </row>
    <row r="252" spans="2:7" ht="24">
      <c r="B252" s="61">
        <v>530421</v>
      </c>
      <c r="C252" s="35">
        <v>5</v>
      </c>
      <c r="D252" s="35">
        <v>3</v>
      </c>
      <c r="E252" s="51" t="s">
        <v>93</v>
      </c>
      <c r="F252" s="35">
        <v>21</v>
      </c>
      <c r="G252" s="37" t="s">
        <v>325</v>
      </c>
    </row>
    <row r="253" spans="2:7">
      <c r="B253" s="61">
        <v>530422</v>
      </c>
      <c r="C253" s="35">
        <v>5</v>
      </c>
      <c r="D253" s="35">
        <v>3</v>
      </c>
      <c r="E253" s="51" t="s">
        <v>93</v>
      </c>
      <c r="F253" s="35">
        <v>22</v>
      </c>
      <c r="G253" s="36" t="s">
        <v>326</v>
      </c>
    </row>
    <row r="254" spans="2:7">
      <c r="B254" s="61">
        <v>530423</v>
      </c>
      <c r="C254" s="35">
        <v>5</v>
      </c>
      <c r="D254" s="35">
        <v>3</v>
      </c>
      <c r="E254" s="51" t="s">
        <v>93</v>
      </c>
      <c r="F254" s="35">
        <v>23</v>
      </c>
      <c r="G254" s="36" t="s">
        <v>327</v>
      </c>
    </row>
    <row r="255" spans="2:7">
      <c r="B255" s="61">
        <v>530424</v>
      </c>
      <c r="C255" s="35">
        <v>5</v>
      </c>
      <c r="D255" s="35">
        <v>3</v>
      </c>
      <c r="E255" s="51" t="s">
        <v>93</v>
      </c>
      <c r="F255" s="35">
        <v>24</v>
      </c>
      <c r="G255" s="36" t="s">
        <v>328</v>
      </c>
    </row>
    <row r="256" spans="2:7" ht="24">
      <c r="B256" s="61">
        <v>530425</v>
      </c>
      <c r="C256" s="35">
        <v>5</v>
      </c>
      <c r="D256" s="35">
        <v>3</v>
      </c>
      <c r="E256" s="51" t="s">
        <v>93</v>
      </c>
      <c r="F256" s="35">
        <v>25</v>
      </c>
      <c r="G256" s="37" t="s">
        <v>329</v>
      </c>
    </row>
    <row r="257" spans="2:7">
      <c r="B257" s="61">
        <v>530499</v>
      </c>
      <c r="C257" s="35">
        <v>5</v>
      </c>
      <c r="D257" s="35">
        <v>3</v>
      </c>
      <c r="E257" s="51" t="s">
        <v>93</v>
      </c>
      <c r="F257" s="35">
        <v>99</v>
      </c>
      <c r="G257" s="36" t="s">
        <v>330</v>
      </c>
    </row>
    <row r="258" spans="2:7">
      <c r="B258" s="61">
        <v>5305</v>
      </c>
      <c r="C258" s="42">
        <v>5</v>
      </c>
      <c r="D258" s="42">
        <v>3</v>
      </c>
      <c r="E258" s="51" t="s">
        <v>77</v>
      </c>
      <c r="F258" s="44"/>
      <c r="G258" s="45" t="s">
        <v>331</v>
      </c>
    </row>
    <row r="259" spans="2:7">
      <c r="B259" s="61">
        <v>530501</v>
      </c>
      <c r="C259" s="35">
        <v>5</v>
      </c>
      <c r="D259" s="35">
        <v>3</v>
      </c>
      <c r="E259" s="51" t="s">
        <v>77</v>
      </c>
      <c r="F259" s="51" t="s">
        <v>71</v>
      </c>
      <c r="G259" s="36" t="s">
        <v>332</v>
      </c>
    </row>
    <row r="260" spans="2:7" ht="24">
      <c r="B260" s="61">
        <v>530502</v>
      </c>
      <c r="C260" s="35">
        <v>5</v>
      </c>
      <c r="D260" s="35">
        <v>3</v>
      </c>
      <c r="E260" s="51" t="s">
        <v>77</v>
      </c>
      <c r="F260" s="51" t="s">
        <v>73</v>
      </c>
      <c r="G260" s="37" t="s">
        <v>333</v>
      </c>
    </row>
    <row r="261" spans="2:7">
      <c r="B261" s="61">
        <v>530503</v>
      </c>
      <c r="C261" s="35">
        <v>5</v>
      </c>
      <c r="D261" s="35">
        <v>3</v>
      </c>
      <c r="E261" s="51" t="s">
        <v>77</v>
      </c>
      <c r="F261" s="51" t="s">
        <v>75</v>
      </c>
      <c r="G261" s="36" t="s">
        <v>334</v>
      </c>
    </row>
    <row r="262" spans="2:7">
      <c r="B262" s="61">
        <v>530504</v>
      </c>
      <c r="C262" s="35">
        <v>5</v>
      </c>
      <c r="D262" s="35">
        <v>3</v>
      </c>
      <c r="E262" s="51" t="s">
        <v>77</v>
      </c>
      <c r="F262" s="51" t="s">
        <v>93</v>
      </c>
      <c r="G262" s="36" t="s">
        <v>335</v>
      </c>
    </row>
    <row r="263" spans="2:7">
      <c r="B263" s="61">
        <v>530505</v>
      </c>
      <c r="C263" s="35">
        <v>5</v>
      </c>
      <c r="D263" s="35">
        <v>3</v>
      </c>
      <c r="E263" s="51" t="s">
        <v>77</v>
      </c>
      <c r="F263" s="51" t="s">
        <v>77</v>
      </c>
      <c r="G263" s="36" t="s">
        <v>336</v>
      </c>
    </row>
    <row r="264" spans="2:7">
      <c r="B264" s="61">
        <v>530506</v>
      </c>
      <c r="C264" s="35">
        <v>5</v>
      </c>
      <c r="D264" s="35">
        <v>3</v>
      </c>
      <c r="E264" s="51" t="s">
        <v>77</v>
      </c>
      <c r="F264" s="51" t="s">
        <v>79</v>
      </c>
      <c r="G264" s="36" t="s">
        <v>337</v>
      </c>
    </row>
    <row r="265" spans="2:7">
      <c r="B265" s="61">
        <v>530515</v>
      </c>
      <c r="C265" s="35">
        <v>5</v>
      </c>
      <c r="D265" s="35">
        <v>3</v>
      </c>
      <c r="E265" s="51" t="s">
        <v>77</v>
      </c>
      <c r="F265" s="35">
        <v>15</v>
      </c>
      <c r="G265" s="36" t="s">
        <v>338</v>
      </c>
    </row>
    <row r="266" spans="2:7">
      <c r="B266" s="61">
        <v>530516</v>
      </c>
      <c r="C266" s="35">
        <v>5</v>
      </c>
      <c r="D266" s="35">
        <v>3</v>
      </c>
      <c r="E266" s="51" t="s">
        <v>77</v>
      </c>
      <c r="F266" s="35">
        <v>16</v>
      </c>
      <c r="G266" s="36" t="s">
        <v>339</v>
      </c>
    </row>
    <row r="267" spans="2:7">
      <c r="B267" s="61">
        <v>530517</v>
      </c>
      <c r="C267" s="35">
        <v>5</v>
      </c>
      <c r="D267" s="35">
        <v>3</v>
      </c>
      <c r="E267" s="51" t="s">
        <v>77</v>
      </c>
      <c r="F267" s="35">
        <v>17</v>
      </c>
      <c r="G267" s="36" t="s">
        <v>340</v>
      </c>
    </row>
    <row r="268" spans="2:7">
      <c r="B268" s="61">
        <v>530518</v>
      </c>
      <c r="C268" s="35">
        <v>5</v>
      </c>
      <c r="D268" s="35">
        <v>3</v>
      </c>
      <c r="E268" s="51" t="s">
        <v>77</v>
      </c>
      <c r="F268" s="35">
        <v>18</v>
      </c>
      <c r="G268" s="36" t="s">
        <v>341</v>
      </c>
    </row>
    <row r="269" spans="2:7">
      <c r="B269" s="61">
        <v>530519</v>
      </c>
      <c r="C269" s="35">
        <v>5</v>
      </c>
      <c r="D269" s="35">
        <v>3</v>
      </c>
      <c r="E269" s="51" t="s">
        <v>77</v>
      </c>
      <c r="F269" s="35">
        <v>19</v>
      </c>
      <c r="G269" s="36" t="s">
        <v>342</v>
      </c>
    </row>
    <row r="270" spans="2:7">
      <c r="B270" s="61">
        <v>530599</v>
      </c>
      <c r="C270" s="35">
        <v>5</v>
      </c>
      <c r="D270" s="35">
        <v>3</v>
      </c>
      <c r="E270" s="51" t="s">
        <v>77</v>
      </c>
      <c r="F270" s="35">
        <v>99</v>
      </c>
      <c r="G270" s="36" t="s">
        <v>343</v>
      </c>
    </row>
    <row r="271" spans="2:7">
      <c r="B271" s="61">
        <v>5306</v>
      </c>
      <c r="C271" s="42">
        <v>5</v>
      </c>
      <c r="D271" s="42">
        <v>3</v>
      </c>
      <c r="E271" s="51" t="s">
        <v>79</v>
      </c>
      <c r="F271" s="44"/>
      <c r="G271" s="45" t="s">
        <v>344</v>
      </c>
    </row>
    <row r="272" spans="2:7">
      <c r="B272" s="61">
        <v>530601</v>
      </c>
      <c r="C272" s="35">
        <v>5</v>
      </c>
      <c r="D272" s="35">
        <v>3</v>
      </c>
      <c r="E272" s="51" t="s">
        <v>79</v>
      </c>
      <c r="F272" s="51" t="s">
        <v>71</v>
      </c>
      <c r="G272" s="36" t="s">
        <v>345</v>
      </c>
    </row>
    <row r="273" spans="2:7">
      <c r="B273" s="61">
        <v>530602</v>
      </c>
      <c r="C273" s="35">
        <v>5</v>
      </c>
      <c r="D273" s="35">
        <v>3</v>
      </c>
      <c r="E273" s="51" t="s">
        <v>79</v>
      </c>
      <c r="F273" s="51" t="s">
        <v>73</v>
      </c>
      <c r="G273" s="36" t="s">
        <v>346</v>
      </c>
    </row>
    <row r="274" spans="2:7">
      <c r="B274" s="61">
        <v>530603</v>
      </c>
      <c r="C274" s="35">
        <v>5</v>
      </c>
      <c r="D274" s="35">
        <v>3</v>
      </c>
      <c r="E274" s="51" t="s">
        <v>79</v>
      </c>
      <c r="F274" s="51" t="s">
        <v>75</v>
      </c>
      <c r="G274" s="36" t="s">
        <v>347</v>
      </c>
    </row>
    <row r="275" spans="2:7">
      <c r="B275" s="61">
        <v>530604</v>
      </c>
      <c r="C275" s="35">
        <v>5</v>
      </c>
      <c r="D275" s="35">
        <v>3</v>
      </c>
      <c r="E275" s="51" t="s">
        <v>79</v>
      </c>
      <c r="F275" s="51" t="s">
        <v>93</v>
      </c>
      <c r="G275" s="36" t="s">
        <v>348</v>
      </c>
    </row>
    <row r="276" spans="2:7">
      <c r="B276" s="61">
        <v>530605</v>
      </c>
      <c r="C276" s="35">
        <v>5</v>
      </c>
      <c r="D276" s="35">
        <v>3</v>
      </c>
      <c r="E276" s="51" t="s">
        <v>79</v>
      </c>
      <c r="F276" s="51" t="s">
        <v>77</v>
      </c>
      <c r="G276" s="36" t="s">
        <v>349</v>
      </c>
    </row>
    <row r="277" spans="2:7">
      <c r="B277" s="61">
        <v>530606</v>
      </c>
      <c r="C277" s="35">
        <v>5</v>
      </c>
      <c r="D277" s="35">
        <v>3</v>
      </c>
      <c r="E277" s="51" t="s">
        <v>79</v>
      </c>
      <c r="F277" s="51" t="s">
        <v>79</v>
      </c>
      <c r="G277" s="36" t="s">
        <v>350</v>
      </c>
    </row>
    <row r="278" spans="2:7">
      <c r="B278" s="61">
        <v>530607</v>
      </c>
      <c r="C278" s="35">
        <v>5</v>
      </c>
      <c r="D278" s="35">
        <v>3</v>
      </c>
      <c r="E278" s="51" t="s">
        <v>79</v>
      </c>
      <c r="F278" s="51" t="s">
        <v>81</v>
      </c>
      <c r="G278" s="36" t="s">
        <v>351</v>
      </c>
    </row>
    <row r="279" spans="2:7" ht="24">
      <c r="B279" s="61">
        <v>530608</v>
      </c>
      <c r="C279" s="35">
        <v>5</v>
      </c>
      <c r="D279" s="35">
        <v>3</v>
      </c>
      <c r="E279" s="51" t="s">
        <v>79</v>
      </c>
      <c r="F279" s="51" t="s">
        <v>83</v>
      </c>
      <c r="G279" s="37" t="s">
        <v>352</v>
      </c>
    </row>
    <row r="280" spans="2:7">
      <c r="B280" s="61">
        <v>530609</v>
      </c>
      <c r="C280" s="35">
        <v>5</v>
      </c>
      <c r="D280" s="35">
        <v>3</v>
      </c>
      <c r="E280" s="51" t="s">
        <v>79</v>
      </c>
      <c r="F280" s="51" t="s">
        <v>85</v>
      </c>
      <c r="G280" s="36" t="s">
        <v>263</v>
      </c>
    </row>
    <row r="281" spans="2:7">
      <c r="B281" s="61">
        <v>530610</v>
      </c>
      <c r="C281" s="35">
        <v>5</v>
      </c>
      <c r="D281" s="35">
        <v>3</v>
      </c>
      <c r="E281" s="51" t="s">
        <v>79</v>
      </c>
      <c r="F281" s="35">
        <v>10</v>
      </c>
      <c r="G281" s="36" t="s">
        <v>272</v>
      </c>
    </row>
    <row r="282" spans="2:7">
      <c r="B282" s="61">
        <v>530611</v>
      </c>
      <c r="C282" s="35">
        <v>5</v>
      </c>
      <c r="D282" s="35">
        <v>3</v>
      </c>
      <c r="E282" s="51" t="s">
        <v>79</v>
      </c>
      <c r="F282" s="35">
        <v>11</v>
      </c>
      <c r="G282" s="36" t="s">
        <v>353</v>
      </c>
    </row>
    <row r="283" spans="2:7">
      <c r="B283" s="61">
        <v>530612</v>
      </c>
      <c r="C283" s="35">
        <v>5</v>
      </c>
      <c r="D283" s="35">
        <v>3</v>
      </c>
      <c r="E283" s="51" t="s">
        <v>79</v>
      </c>
      <c r="F283" s="35">
        <v>12</v>
      </c>
      <c r="G283" s="36" t="s">
        <v>354</v>
      </c>
    </row>
    <row r="284" spans="2:7">
      <c r="B284" s="61">
        <v>530613</v>
      </c>
      <c r="C284" s="35">
        <v>5</v>
      </c>
      <c r="D284" s="35">
        <v>3</v>
      </c>
      <c r="E284" s="51" t="s">
        <v>79</v>
      </c>
      <c r="F284" s="35">
        <v>13</v>
      </c>
      <c r="G284" s="36" t="s">
        <v>355</v>
      </c>
    </row>
    <row r="285" spans="2:7">
      <c r="B285" s="61">
        <v>5307</v>
      </c>
      <c r="C285" s="42">
        <v>5</v>
      </c>
      <c r="D285" s="42">
        <v>3</v>
      </c>
      <c r="E285" s="51" t="s">
        <v>81</v>
      </c>
      <c r="F285" s="44"/>
      <c r="G285" s="45" t="s">
        <v>356</v>
      </c>
    </row>
    <row r="286" spans="2:7">
      <c r="B286" s="61">
        <v>530701</v>
      </c>
      <c r="C286" s="35">
        <v>5</v>
      </c>
      <c r="D286" s="35">
        <v>3</v>
      </c>
      <c r="E286" s="51" t="s">
        <v>81</v>
      </c>
      <c r="F286" s="51" t="s">
        <v>71</v>
      </c>
      <c r="G286" s="36" t="s">
        <v>357</v>
      </c>
    </row>
    <row r="287" spans="2:7">
      <c r="B287" s="61">
        <v>530702</v>
      </c>
      <c r="C287" s="35">
        <v>5</v>
      </c>
      <c r="D287" s="35">
        <v>3</v>
      </c>
      <c r="E287" s="51" t="s">
        <v>81</v>
      </c>
      <c r="F287" s="51" t="s">
        <v>73</v>
      </c>
      <c r="G287" s="36" t="s">
        <v>358</v>
      </c>
    </row>
    <row r="288" spans="2:7">
      <c r="B288" s="61">
        <v>530703</v>
      </c>
      <c r="C288" s="35">
        <v>5</v>
      </c>
      <c r="D288" s="35">
        <v>3</v>
      </c>
      <c r="E288" s="51" t="s">
        <v>81</v>
      </c>
      <c r="F288" s="51" t="s">
        <v>75</v>
      </c>
      <c r="G288" s="36" t="s">
        <v>359</v>
      </c>
    </row>
    <row r="289" spans="2:7">
      <c r="B289" s="61">
        <v>530704</v>
      </c>
      <c r="C289" s="35">
        <v>5</v>
      </c>
      <c r="D289" s="35">
        <v>3</v>
      </c>
      <c r="E289" s="51" t="s">
        <v>81</v>
      </c>
      <c r="F289" s="51" t="s">
        <v>93</v>
      </c>
      <c r="G289" s="36" t="s">
        <v>360</v>
      </c>
    </row>
    <row r="290" spans="2:7">
      <c r="B290" s="61">
        <v>5308</v>
      </c>
      <c r="C290" s="42">
        <v>5</v>
      </c>
      <c r="D290" s="42">
        <v>3</v>
      </c>
      <c r="E290" s="52" t="s">
        <v>83</v>
      </c>
      <c r="F290" s="44"/>
      <c r="G290" s="45" t="s">
        <v>361</v>
      </c>
    </row>
    <row r="291" spans="2:7">
      <c r="B291" s="61">
        <v>530801</v>
      </c>
      <c r="C291" s="35">
        <v>5</v>
      </c>
      <c r="D291" s="35">
        <v>3</v>
      </c>
      <c r="E291" s="51" t="s">
        <v>83</v>
      </c>
      <c r="F291" s="51" t="s">
        <v>71</v>
      </c>
      <c r="G291" s="36" t="s">
        <v>362</v>
      </c>
    </row>
    <row r="292" spans="2:7" ht="24">
      <c r="B292" s="61">
        <v>530802</v>
      </c>
      <c r="C292" s="35">
        <v>5</v>
      </c>
      <c r="D292" s="35">
        <v>3</v>
      </c>
      <c r="E292" s="51" t="s">
        <v>83</v>
      </c>
      <c r="F292" s="51" t="s">
        <v>73</v>
      </c>
      <c r="G292" s="37" t="s">
        <v>363</v>
      </c>
    </row>
    <row r="293" spans="2:7">
      <c r="B293" s="61">
        <v>530803</v>
      </c>
      <c r="C293" s="35">
        <v>5</v>
      </c>
      <c r="D293" s="35">
        <v>3</v>
      </c>
      <c r="E293" s="51" t="s">
        <v>83</v>
      </c>
      <c r="F293" s="51" t="s">
        <v>75</v>
      </c>
      <c r="G293" s="36" t="s">
        <v>364</v>
      </c>
    </row>
    <row r="294" spans="2:7">
      <c r="B294" s="61">
        <v>530804</v>
      </c>
      <c r="C294" s="35">
        <v>5</v>
      </c>
      <c r="D294" s="35">
        <v>3</v>
      </c>
      <c r="E294" s="51" t="s">
        <v>83</v>
      </c>
      <c r="F294" s="51" t="s">
        <v>93</v>
      </c>
      <c r="G294" s="36" t="s">
        <v>365</v>
      </c>
    </row>
    <row r="295" spans="2:7">
      <c r="B295" s="61">
        <v>530805</v>
      </c>
      <c r="C295" s="35">
        <v>5</v>
      </c>
      <c r="D295" s="35">
        <v>3</v>
      </c>
      <c r="E295" s="51" t="s">
        <v>83</v>
      </c>
      <c r="F295" s="51" t="s">
        <v>77</v>
      </c>
      <c r="G295" s="36" t="s">
        <v>366</v>
      </c>
    </row>
    <row r="296" spans="2:7">
      <c r="B296" s="61">
        <v>530806</v>
      </c>
      <c r="C296" s="35">
        <v>5</v>
      </c>
      <c r="D296" s="35">
        <v>3</v>
      </c>
      <c r="E296" s="51" t="s">
        <v>83</v>
      </c>
      <c r="F296" s="51" t="s">
        <v>79</v>
      </c>
      <c r="G296" s="36" t="s">
        <v>367</v>
      </c>
    </row>
    <row r="297" spans="2:7">
      <c r="B297" s="61">
        <v>530807</v>
      </c>
      <c r="C297" s="35">
        <v>5</v>
      </c>
      <c r="D297" s="35">
        <v>3</v>
      </c>
      <c r="E297" s="51" t="s">
        <v>83</v>
      </c>
      <c r="F297" s="51" t="s">
        <v>81</v>
      </c>
      <c r="G297" s="36" t="s">
        <v>368</v>
      </c>
    </row>
    <row r="298" spans="2:7">
      <c r="B298" s="61">
        <v>530808</v>
      </c>
      <c r="C298" s="35">
        <v>5</v>
      </c>
      <c r="D298" s="35">
        <v>3</v>
      </c>
      <c r="E298" s="51" t="s">
        <v>83</v>
      </c>
      <c r="F298" s="51" t="s">
        <v>83</v>
      </c>
      <c r="G298" s="36" t="s">
        <v>369</v>
      </c>
    </row>
    <row r="299" spans="2:7">
      <c r="B299" s="61">
        <v>530809</v>
      </c>
      <c r="C299" s="35">
        <v>5</v>
      </c>
      <c r="D299" s="35">
        <v>3</v>
      </c>
      <c r="E299" s="51" t="s">
        <v>83</v>
      </c>
      <c r="F299" s="51" t="s">
        <v>85</v>
      </c>
      <c r="G299" s="36" t="s">
        <v>370</v>
      </c>
    </row>
    <row r="300" spans="2:7">
      <c r="B300" s="61">
        <v>530810</v>
      </c>
      <c r="C300" s="35">
        <v>5</v>
      </c>
      <c r="D300" s="35">
        <v>3</v>
      </c>
      <c r="E300" s="51" t="s">
        <v>83</v>
      </c>
      <c r="F300" s="35">
        <v>10</v>
      </c>
      <c r="G300" s="36" t="s">
        <v>371</v>
      </c>
    </row>
    <row r="301" spans="2:7" ht="24">
      <c r="B301" s="61">
        <v>530811</v>
      </c>
      <c r="C301" s="35">
        <v>5</v>
      </c>
      <c r="D301" s="35">
        <v>3</v>
      </c>
      <c r="E301" s="51" t="s">
        <v>83</v>
      </c>
      <c r="F301" s="35">
        <v>11</v>
      </c>
      <c r="G301" s="37" t="s">
        <v>372</v>
      </c>
    </row>
    <row r="302" spans="2:7">
      <c r="B302" s="61">
        <v>530812</v>
      </c>
      <c r="C302" s="35">
        <v>5</v>
      </c>
      <c r="D302" s="35">
        <v>3</v>
      </c>
      <c r="E302" s="51" t="s">
        <v>83</v>
      </c>
      <c r="F302" s="35">
        <v>12</v>
      </c>
      <c r="G302" s="36" t="s">
        <v>373</v>
      </c>
    </row>
    <row r="303" spans="2:7">
      <c r="B303" s="61">
        <v>530813</v>
      </c>
      <c r="C303" s="35">
        <v>5</v>
      </c>
      <c r="D303" s="35">
        <v>3</v>
      </c>
      <c r="E303" s="51" t="s">
        <v>83</v>
      </c>
      <c r="F303" s="35">
        <v>13</v>
      </c>
      <c r="G303" s="36" t="s">
        <v>374</v>
      </c>
    </row>
    <row r="304" spans="2:7">
      <c r="B304" s="61">
        <v>530814</v>
      </c>
      <c r="C304" s="35">
        <v>5</v>
      </c>
      <c r="D304" s="35">
        <v>3</v>
      </c>
      <c r="E304" s="51" t="s">
        <v>83</v>
      </c>
      <c r="F304" s="35">
        <v>14</v>
      </c>
      <c r="G304" s="36" t="s">
        <v>375</v>
      </c>
    </row>
    <row r="305" spans="2:7">
      <c r="B305" s="61">
        <v>530815</v>
      </c>
      <c r="C305" s="35">
        <v>5</v>
      </c>
      <c r="D305" s="35">
        <v>3</v>
      </c>
      <c r="E305" s="51" t="s">
        <v>83</v>
      </c>
      <c r="F305" s="35">
        <v>15</v>
      </c>
      <c r="G305" s="36" t="s">
        <v>376</v>
      </c>
    </row>
    <row r="306" spans="2:7">
      <c r="B306" s="61">
        <v>530816</v>
      </c>
      <c r="C306" s="35">
        <v>5</v>
      </c>
      <c r="D306" s="35">
        <v>3</v>
      </c>
      <c r="E306" s="51" t="s">
        <v>83</v>
      </c>
      <c r="F306" s="35">
        <v>16</v>
      </c>
      <c r="G306" s="36" t="s">
        <v>377</v>
      </c>
    </row>
    <row r="307" spans="2:7">
      <c r="B307" s="61">
        <v>530817</v>
      </c>
      <c r="C307" s="35">
        <v>5</v>
      </c>
      <c r="D307" s="35">
        <v>3</v>
      </c>
      <c r="E307" s="51" t="s">
        <v>83</v>
      </c>
      <c r="F307" s="35">
        <v>17</v>
      </c>
      <c r="G307" s="36" t="s">
        <v>378</v>
      </c>
    </row>
    <row r="308" spans="2:7" ht="24">
      <c r="B308" s="61">
        <v>530818</v>
      </c>
      <c r="C308" s="35">
        <v>5</v>
      </c>
      <c r="D308" s="35">
        <v>3</v>
      </c>
      <c r="E308" s="51" t="s">
        <v>83</v>
      </c>
      <c r="F308" s="35">
        <v>18</v>
      </c>
      <c r="G308" s="37" t="s">
        <v>379</v>
      </c>
    </row>
    <row r="309" spans="2:7">
      <c r="B309" s="61">
        <v>530819</v>
      </c>
      <c r="C309" s="35">
        <v>5</v>
      </c>
      <c r="D309" s="35">
        <v>3</v>
      </c>
      <c r="E309" s="51" t="s">
        <v>83</v>
      </c>
      <c r="F309" s="35">
        <v>19</v>
      </c>
      <c r="G309" s="36" t="s">
        <v>380</v>
      </c>
    </row>
    <row r="310" spans="2:7">
      <c r="B310" s="61">
        <v>530820</v>
      </c>
      <c r="C310" s="35">
        <v>5</v>
      </c>
      <c r="D310" s="35">
        <v>3</v>
      </c>
      <c r="E310" s="51" t="s">
        <v>83</v>
      </c>
      <c r="F310" s="35">
        <v>20</v>
      </c>
      <c r="G310" s="36" t="s">
        <v>381</v>
      </c>
    </row>
    <row r="311" spans="2:7">
      <c r="B311" s="61">
        <v>530821</v>
      </c>
      <c r="C311" s="35">
        <v>5</v>
      </c>
      <c r="D311" s="35">
        <v>3</v>
      </c>
      <c r="E311" s="51" t="s">
        <v>83</v>
      </c>
      <c r="F311" s="35">
        <v>21</v>
      </c>
      <c r="G311" s="36" t="s">
        <v>382</v>
      </c>
    </row>
    <row r="312" spans="2:7">
      <c r="B312" s="61">
        <v>530822</v>
      </c>
      <c r="C312" s="35">
        <v>5</v>
      </c>
      <c r="D312" s="35">
        <v>3</v>
      </c>
      <c r="E312" s="51" t="s">
        <v>83</v>
      </c>
      <c r="F312" s="35">
        <v>22</v>
      </c>
      <c r="G312" s="36" t="s">
        <v>383</v>
      </c>
    </row>
    <row r="313" spans="2:7" ht="24">
      <c r="B313" s="61">
        <v>530823</v>
      </c>
      <c r="C313" s="35">
        <v>5</v>
      </c>
      <c r="D313" s="35">
        <v>3</v>
      </c>
      <c r="E313" s="51" t="s">
        <v>83</v>
      </c>
      <c r="F313" s="35">
        <v>23</v>
      </c>
      <c r="G313" s="37" t="s">
        <v>384</v>
      </c>
    </row>
    <row r="314" spans="2:7" ht="24">
      <c r="B314" s="61">
        <v>530824</v>
      </c>
      <c r="C314" s="35">
        <v>5</v>
      </c>
      <c r="D314" s="35">
        <v>3</v>
      </c>
      <c r="E314" s="51" t="s">
        <v>83</v>
      </c>
      <c r="F314" s="35">
        <v>24</v>
      </c>
      <c r="G314" s="37" t="s">
        <v>385</v>
      </c>
    </row>
    <row r="315" spans="2:7">
      <c r="B315" s="61">
        <v>530825</v>
      </c>
      <c r="C315" s="35">
        <v>5</v>
      </c>
      <c r="D315" s="35">
        <v>3</v>
      </c>
      <c r="E315" s="51" t="s">
        <v>83</v>
      </c>
      <c r="F315" s="35">
        <v>25</v>
      </c>
      <c r="G315" s="36" t="s">
        <v>386</v>
      </c>
    </row>
    <row r="316" spans="2:7">
      <c r="B316" s="61">
        <v>530826</v>
      </c>
      <c r="C316" s="35">
        <v>5</v>
      </c>
      <c r="D316" s="35">
        <v>3</v>
      </c>
      <c r="E316" s="51" t="s">
        <v>83</v>
      </c>
      <c r="F316" s="35">
        <v>26</v>
      </c>
      <c r="G316" s="36" t="s">
        <v>387</v>
      </c>
    </row>
    <row r="317" spans="2:7">
      <c r="B317" s="61">
        <v>530827</v>
      </c>
      <c r="C317" s="35">
        <v>5</v>
      </c>
      <c r="D317" s="35">
        <v>3</v>
      </c>
      <c r="E317" s="51" t="s">
        <v>83</v>
      </c>
      <c r="F317" s="35">
        <v>27</v>
      </c>
      <c r="G317" s="36" t="s">
        <v>388</v>
      </c>
    </row>
    <row r="318" spans="2:7">
      <c r="B318" s="61">
        <v>530828</v>
      </c>
      <c r="C318" s="35">
        <v>5</v>
      </c>
      <c r="D318" s="35">
        <v>3</v>
      </c>
      <c r="E318" s="51" t="s">
        <v>83</v>
      </c>
      <c r="F318" s="35">
        <v>28</v>
      </c>
      <c r="G318" s="36" t="s">
        <v>389</v>
      </c>
    </row>
    <row r="319" spans="2:7">
      <c r="B319" s="61">
        <v>530829</v>
      </c>
      <c r="C319" s="35">
        <v>5</v>
      </c>
      <c r="D319" s="35">
        <v>3</v>
      </c>
      <c r="E319" s="51" t="s">
        <v>83</v>
      </c>
      <c r="F319" s="35">
        <v>29</v>
      </c>
      <c r="G319" s="36" t="s">
        <v>390</v>
      </c>
    </row>
    <row r="320" spans="2:7">
      <c r="B320" s="61">
        <v>530830</v>
      </c>
      <c r="C320" s="35">
        <v>5</v>
      </c>
      <c r="D320" s="35">
        <v>3</v>
      </c>
      <c r="E320" s="51" t="s">
        <v>83</v>
      </c>
      <c r="F320" s="35">
        <v>30</v>
      </c>
      <c r="G320" s="36" t="s">
        <v>391</v>
      </c>
    </row>
    <row r="321" spans="2:7" ht="24">
      <c r="B321" s="61">
        <v>530831</v>
      </c>
      <c r="C321" s="35">
        <v>5</v>
      </c>
      <c r="D321" s="35">
        <v>3</v>
      </c>
      <c r="E321" s="51" t="s">
        <v>83</v>
      </c>
      <c r="F321" s="35">
        <v>31</v>
      </c>
      <c r="G321" s="37" t="s">
        <v>392</v>
      </c>
    </row>
    <row r="322" spans="2:7">
      <c r="B322" s="61">
        <v>530832</v>
      </c>
      <c r="C322" s="35">
        <v>5</v>
      </c>
      <c r="D322" s="35">
        <v>3</v>
      </c>
      <c r="E322" s="51" t="s">
        <v>83</v>
      </c>
      <c r="F322" s="35">
        <v>32</v>
      </c>
      <c r="G322" s="36" t="s">
        <v>393</v>
      </c>
    </row>
    <row r="323" spans="2:7">
      <c r="B323" s="61">
        <v>530833</v>
      </c>
      <c r="C323" s="35">
        <v>5</v>
      </c>
      <c r="D323" s="35">
        <v>3</v>
      </c>
      <c r="E323" s="51" t="s">
        <v>83</v>
      </c>
      <c r="F323" s="35">
        <v>33</v>
      </c>
      <c r="G323" s="36" t="s">
        <v>394</v>
      </c>
    </row>
    <row r="324" spans="2:7">
      <c r="B324" s="61">
        <v>530834</v>
      </c>
      <c r="C324" s="35">
        <v>5</v>
      </c>
      <c r="D324" s="35">
        <v>3</v>
      </c>
      <c r="E324" s="51" t="s">
        <v>83</v>
      </c>
      <c r="F324" s="35">
        <v>34</v>
      </c>
      <c r="G324" s="36" t="s">
        <v>395</v>
      </c>
    </row>
    <row r="325" spans="2:7" ht="24">
      <c r="B325" s="61">
        <v>530835</v>
      </c>
      <c r="C325" s="35">
        <v>5</v>
      </c>
      <c r="D325" s="35">
        <v>3</v>
      </c>
      <c r="E325" s="51" t="s">
        <v>83</v>
      </c>
      <c r="F325" s="35">
        <v>35</v>
      </c>
      <c r="G325" s="37" t="s">
        <v>396</v>
      </c>
    </row>
    <row r="326" spans="2:7" ht="24">
      <c r="B326" s="61">
        <v>530836</v>
      </c>
      <c r="C326" s="35">
        <v>5</v>
      </c>
      <c r="D326" s="35">
        <v>3</v>
      </c>
      <c r="E326" s="51" t="s">
        <v>83</v>
      </c>
      <c r="F326" s="35">
        <v>36</v>
      </c>
      <c r="G326" s="37" t="s">
        <v>397</v>
      </c>
    </row>
    <row r="327" spans="2:7">
      <c r="B327" s="61">
        <v>530837</v>
      </c>
      <c r="C327" s="35">
        <v>5</v>
      </c>
      <c r="D327" s="35">
        <v>3</v>
      </c>
      <c r="E327" s="51" t="s">
        <v>83</v>
      </c>
      <c r="F327" s="35">
        <v>37</v>
      </c>
      <c r="G327" s="36" t="s">
        <v>398</v>
      </c>
    </row>
    <row r="328" spans="2:7">
      <c r="B328" s="61">
        <v>530838</v>
      </c>
      <c r="C328" s="35">
        <v>5</v>
      </c>
      <c r="D328" s="35">
        <v>3</v>
      </c>
      <c r="E328" s="51" t="s">
        <v>83</v>
      </c>
      <c r="F328" s="35">
        <v>38</v>
      </c>
      <c r="G328" s="36" t="s">
        <v>399</v>
      </c>
    </row>
    <row r="329" spans="2:7">
      <c r="B329" s="61">
        <v>530839</v>
      </c>
      <c r="C329" s="35">
        <v>5</v>
      </c>
      <c r="D329" s="35">
        <v>3</v>
      </c>
      <c r="E329" s="51" t="s">
        <v>83</v>
      </c>
      <c r="F329" s="35">
        <v>39</v>
      </c>
      <c r="G329" s="36" t="s">
        <v>400</v>
      </c>
    </row>
    <row r="330" spans="2:7" ht="24">
      <c r="B330" s="61">
        <v>530840</v>
      </c>
      <c r="C330" s="35">
        <v>5</v>
      </c>
      <c r="D330" s="35">
        <v>3</v>
      </c>
      <c r="E330" s="51" t="s">
        <v>83</v>
      </c>
      <c r="F330" s="35">
        <v>40</v>
      </c>
      <c r="G330" s="37" t="s">
        <v>401</v>
      </c>
    </row>
    <row r="331" spans="2:7">
      <c r="B331" s="61">
        <v>530841</v>
      </c>
      <c r="C331" s="35">
        <v>5</v>
      </c>
      <c r="D331" s="35">
        <v>3</v>
      </c>
      <c r="E331" s="51" t="s">
        <v>83</v>
      </c>
      <c r="F331" s="35">
        <v>41</v>
      </c>
      <c r="G331" s="36" t="s">
        <v>402</v>
      </c>
    </row>
    <row r="332" spans="2:7">
      <c r="B332" s="61">
        <v>530842</v>
      </c>
      <c r="C332" s="35">
        <v>5</v>
      </c>
      <c r="D332" s="35">
        <v>3</v>
      </c>
      <c r="E332" s="51" t="s">
        <v>83</v>
      </c>
      <c r="F332" s="35">
        <v>42</v>
      </c>
      <c r="G332" s="36" t="s">
        <v>403</v>
      </c>
    </row>
    <row r="333" spans="2:7">
      <c r="B333" s="61">
        <v>530843</v>
      </c>
      <c r="C333" s="35">
        <v>5</v>
      </c>
      <c r="D333" s="35">
        <v>3</v>
      </c>
      <c r="E333" s="51" t="s">
        <v>83</v>
      </c>
      <c r="F333" s="35">
        <v>43</v>
      </c>
      <c r="G333" s="36" t="s">
        <v>404</v>
      </c>
    </row>
    <row r="334" spans="2:7">
      <c r="B334" s="61">
        <v>530844</v>
      </c>
      <c r="C334" s="35">
        <v>5</v>
      </c>
      <c r="D334" s="35">
        <v>3</v>
      </c>
      <c r="E334" s="51" t="s">
        <v>83</v>
      </c>
      <c r="F334" s="35">
        <v>44</v>
      </c>
      <c r="G334" s="36" t="s">
        <v>405</v>
      </c>
    </row>
    <row r="335" spans="2:7">
      <c r="B335" s="61">
        <v>530845</v>
      </c>
      <c r="C335" s="35">
        <v>5</v>
      </c>
      <c r="D335" s="35">
        <v>3</v>
      </c>
      <c r="E335" s="51" t="s">
        <v>83</v>
      </c>
      <c r="F335" s="35">
        <v>45</v>
      </c>
      <c r="G335" s="36" t="s">
        <v>406</v>
      </c>
    </row>
    <row r="336" spans="2:7">
      <c r="B336" s="61">
        <v>530846</v>
      </c>
      <c r="C336" s="35">
        <v>5</v>
      </c>
      <c r="D336" s="35">
        <v>3</v>
      </c>
      <c r="E336" s="51" t="s">
        <v>83</v>
      </c>
      <c r="F336" s="35">
        <v>46</v>
      </c>
      <c r="G336" s="36" t="s">
        <v>407</v>
      </c>
    </row>
    <row r="337" spans="2:7">
      <c r="B337" s="61">
        <v>530899</v>
      </c>
      <c r="C337" s="35">
        <v>5</v>
      </c>
      <c r="D337" s="35">
        <v>3</v>
      </c>
      <c r="E337" s="51" t="s">
        <v>83</v>
      </c>
      <c r="F337" s="35">
        <v>99</v>
      </c>
      <c r="G337" s="36" t="s">
        <v>408</v>
      </c>
    </row>
    <row r="338" spans="2:7">
      <c r="B338" s="61">
        <v>5309</v>
      </c>
      <c r="C338" s="42">
        <v>5</v>
      </c>
      <c r="D338" s="42">
        <v>3</v>
      </c>
      <c r="E338" s="52" t="s">
        <v>85</v>
      </c>
      <c r="F338" s="44"/>
      <c r="G338" s="45" t="s">
        <v>409</v>
      </c>
    </row>
    <row r="339" spans="2:7">
      <c r="B339" s="61">
        <v>530901</v>
      </c>
      <c r="C339" s="35">
        <v>5</v>
      </c>
      <c r="D339" s="35">
        <v>3</v>
      </c>
      <c r="E339" s="51" t="s">
        <v>85</v>
      </c>
      <c r="F339" s="51" t="s">
        <v>71</v>
      </c>
      <c r="G339" s="36" t="s">
        <v>410</v>
      </c>
    </row>
    <row r="340" spans="2:7">
      <c r="B340" s="61">
        <v>5310</v>
      </c>
      <c r="C340" s="42">
        <v>5</v>
      </c>
      <c r="D340" s="42">
        <v>3</v>
      </c>
      <c r="E340" s="42">
        <v>10</v>
      </c>
      <c r="F340" s="55"/>
      <c r="G340" s="45" t="s">
        <v>411</v>
      </c>
    </row>
    <row r="341" spans="2:7">
      <c r="B341" s="61">
        <v>531001</v>
      </c>
      <c r="C341" s="35">
        <v>5</v>
      </c>
      <c r="D341" s="35">
        <v>3</v>
      </c>
      <c r="E341" s="35">
        <v>10</v>
      </c>
      <c r="F341" s="51" t="s">
        <v>71</v>
      </c>
      <c r="G341" s="36" t="s">
        <v>412</v>
      </c>
    </row>
    <row r="342" spans="2:7">
      <c r="B342" s="61">
        <v>531002</v>
      </c>
      <c r="C342" s="35">
        <v>5</v>
      </c>
      <c r="D342" s="35">
        <v>3</v>
      </c>
      <c r="E342" s="35">
        <v>10</v>
      </c>
      <c r="F342" s="51" t="s">
        <v>73</v>
      </c>
      <c r="G342" s="36" t="s">
        <v>413</v>
      </c>
    </row>
    <row r="343" spans="2:7">
      <c r="B343" s="61">
        <v>5314</v>
      </c>
      <c r="C343" s="42">
        <v>5</v>
      </c>
      <c r="D343" s="42">
        <v>3</v>
      </c>
      <c r="E343" s="53">
        <v>14</v>
      </c>
      <c r="F343" s="54"/>
      <c r="G343" s="45" t="s">
        <v>414</v>
      </c>
    </row>
    <row r="344" spans="2:7">
      <c r="B344" s="61">
        <v>531403</v>
      </c>
      <c r="C344" s="35">
        <v>5</v>
      </c>
      <c r="D344" s="35">
        <v>3</v>
      </c>
      <c r="E344" s="35">
        <v>14</v>
      </c>
      <c r="F344" s="51" t="s">
        <v>75</v>
      </c>
      <c r="G344" s="36" t="s">
        <v>415</v>
      </c>
    </row>
    <row r="345" spans="2:7">
      <c r="B345" s="61">
        <v>531404</v>
      </c>
      <c r="C345" s="35">
        <v>5</v>
      </c>
      <c r="D345" s="35">
        <v>3</v>
      </c>
      <c r="E345" s="35">
        <v>14</v>
      </c>
      <c r="F345" s="51" t="s">
        <v>93</v>
      </c>
      <c r="G345" s="36" t="s">
        <v>416</v>
      </c>
    </row>
    <row r="346" spans="2:7">
      <c r="B346" s="61">
        <v>531406</v>
      </c>
      <c r="C346" s="35">
        <v>5</v>
      </c>
      <c r="D346" s="35">
        <v>3</v>
      </c>
      <c r="E346" s="35">
        <v>14</v>
      </c>
      <c r="F346" s="51" t="s">
        <v>79</v>
      </c>
      <c r="G346" s="36" t="s">
        <v>417</v>
      </c>
    </row>
    <row r="347" spans="2:7">
      <c r="B347" s="61">
        <v>531407</v>
      </c>
      <c r="C347" s="35">
        <v>5</v>
      </c>
      <c r="D347" s="35">
        <v>3</v>
      </c>
      <c r="E347" s="35">
        <v>14</v>
      </c>
      <c r="F347" s="51" t="s">
        <v>81</v>
      </c>
      <c r="G347" s="36" t="s">
        <v>418</v>
      </c>
    </row>
    <row r="348" spans="2:7">
      <c r="B348" s="61">
        <v>531408</v>
      </c>
      <c r="C348" s="35">
        <v>5</v>
      </c>
      <c r="D348" s="35">
        <v>3</v>
      </c>
      <c r="E348" s="35">
        <v>14</v>
      </c>
      <c r="F348" s="51" t="s">
        <v>83</v>
      </c>
      <c r="G348" s="36" t="s">
        <v>419</v>
      </c>
    </row>
    <row r="349" spans="2:7">
      <c r="B349" s="61">
        <v>531409</v>
      </c>
      <c r="C349" s="35">
        <v>5</v>
      </c>
      <c r="D349" s="35">
        <v>3</v>
      </c>
      <c r="E349" s="35">
        <v>14</v>
      </c>
      <c r="F349" s="51" t="s">
        <v>85</v>
      </c>
      <c r="G349" s="36" t="s">
        <v>318</v>
      </c>
    </row>
    <row r="350" spans="2:7">
      <c r="B350" s="61">
        <v>531411</v>
      </c>
      <c r="C350" s="35">
        <v>5</v>
      </c>
      <c r="D350" s="35">
        <v>3</v>
      </c>
      <c r="E350" s="35">
        <v>14</v>
      </c>
      <c r="F350" s="35">
        <v>11</v>
      </c>
      <c r="G350" s="36" t="s">
        <v>420</v>
      </c>
    </row>
    <row r="351" spans="2:7">
      <c r="B351" s="61">
        <v>5315</v>
      </c>
      <c r="C351" s="42">
        <v>5</v>
      </c>
      <c r="D351" s="42">
        <v>3</v>
      </c>
      <c r="E351" s="53">
        <v>15</v>
      </c>
      <c r="F351" s="54"/>
      <c r="G351" s="45" t="s">
        <v>421</v>
      </c>
    </row>
    <row r="352" spans="2:7">
      <c r="B352" s="61">
        <v>531512</v>
      </c>
      <c r="C352" s="35">
        <v>5</v>
      </c>
      <c r="D352" s="35">
        <v>3</v>
      </c>
      <c r="E352" s="35">
        <v>15</v>
      </c>
      <c r="F352" s="35">
        <v>12</v>
      </c>
      <c r="G352" s="36" t="s">
        <v>422</v>
      </c>
    </row>
    <row r="353" spans="2:7">
      <c r="B353" s="61">
        <v>531514</v>
      </c>
      <c r="C353" s="35">
        <v>5</v>
      </c>
      <c r="D353" s="35">
        <v>3</v>
      </c>
      <c r="E353" s="35">
        <v>15</v>
      </c>
      <c r="F353" s="35">
        <v>14</v>
      </c>
      <c r="G353" s="36" t="s">
        <v>423</v>
      </c>
    </row>
    <row r="354" spans="2:7">
      <c r="B354" s="61">
        <v>531515</v>
      </c>
      <c r="C354" s="35">
        <v>5</v>
      </c>
      <c r="D354" s="35">
        <v>3</v>
      </c>
      <c r="E354" s="35">
        <v>15</v>
      </c>
      <c r="F354" s="35">
        <v>15</v>
      </c>
      <c r="G354" s="36" t="s">
        <v>424</v>
      </c>
    </row>
    <row r="355" spans="2:7">
      <c r="B355" s="61">
        <v>5316</v>
      </c>
      <c r="C355" s="42">
        <v>5</v>
      </c>
      <c r="D355" s="42">
        <v>3</v>
      </c>
      <c r="E355" s="53">
        <v>16</v>
      </c>
      <c r="F355" s="54"/>
      <c r="G355" s="45" t="s">
        <v>425</v>
      </c>
    </row>
    <row r="356" spans="2:7">
      <c r="B356" s="61">
        <v>531601</v>
      </c>
      <c r="C356" s="35">
        <v>5</v>
      </c>
      <c r="D356" s="35">
        <v>3</v>
      </c>
      <c r="E356" s="35">
        <v>16</v>
      </c>
      <c r="F356" s="51" t="s">
        <v>71</v>
      </c>
      <c r="G356" s="36" t="s">
        <v>426</v>
      </c>
    </row>
    <row r="357" spans="2:7">
      <c r="B357" s="61">
        <v>531602</v>
      </c>
      <c r="C357" s="35">
        <v>5</v>
      </c>
      <c r="D357" s="35">
        <v>3</v>
      </c>
      <c r="E357" s="35">
        <v>16</v>
      </c>
      <c r="F357" s="51" t="s">
        <v>73</v>
      </c>
      <c r="G357" s="36" t="s">
        <v>427</v>
      </c>
    </row>
    <row r="358" spans="2:7">
      <c r="B358" s="61">
        <v>5399</v>
      </c>
      <c r="C358" s="42">
        <v>5</v>
      </c>
      <c r="D358" s="42">
        <v>3</v>
      </c>
      <c r="E358" s="53">
        <v>99</v>
      </c>
      <c r="F358" s="54"/>
      <c r="G358" s="45" t="s">
        <v>185</v>
      </c>
    </row>
    <row r="359" spans="2:7">
      <c r="B359" s="61">
        <v>539901</v>
      </c>
      <c r="C359" s="35">
        <v>5</v>
      </c>
      <c r="D359" s="35">
        <v>3</v>
      </c>
      <c r="E359" s="35">
        <v>99</v>
      </c>
      <c r="F359" s="51" t="s">
        <v>71</v>
      </c>
      <c r="G359" s="36" t="s">
        <v>428</v>
      </c>
    </row>
    <row r="360" spans="2:7">
      <c r="B360" s="61">
        <v>56</v>
      </c>
      <c r="C360" s="38">
        <v>5</v>
      </c>
      <c r="D360" s="39">
        <v>6</v>
      </c>
      <c r="E360" s="40"/>
      <c r="F360" s="41"/>
      <c r="G360" s="50" t="s">
        <v>429</v>
      </c>
    </row>
    <row r="361" spans="2:7">
      <c r="B361" s="61">
        <v>5601</v>
      </c>
      <c r="C361" s="42">
        <v>5</v>
      </c>
      <c r="D361" s="42">
        <v>6</v>
      </c>
      <c r="E361" s="51" t="s">
        <v>71</v>
      </c>
      <c r="F361" s="44"/>
      <c r="G361" s="45" t="s">
        <v>430</v>
      </c>
    </row>
    <row r="362" spans="2:7">
      <c r="B362" s="61">
        <v>560101</v>
      </c>
      <c r="C362" s="35">
        <v>5</v>
      </c>
      <c r="D362" s="35">
        <v>6</v>
      </c>
      <c r="E362" s="51" t="s">
        <v>71</v>
      </c>
      <c r="F362" s="51" t="s">
        <v>71</v>
      </c>
      <c r="G362" s="36" t="s">
        <v>431</v>
      </c>
    </row>
    <row r="363" spans="2:7">
      <c r="B363" s="61">
        <v>560102</v>
      </c>
      <c r="C363" s="35">
        <v>5</v>
      </c>
      <c r="D363" s="35">
        <v>6</v>
      </c>
      <c r="E363" s="51" t="s">
        <v>71</v>
      </c>
      <c r="F363" s="51" t="s">
        <v>73</v>
      </c>
      <c r="G363" s="36" t="s">
        <v>432</v>
      </c>
    </row>
    <row r="364" spans="2:7">
      <c r="B364" s="61">
        <v>560103</v>
      </c>
      <c r="C364" s="35">
        <v>5</v>
      </c>
      <c r="D364" s="35">
        <v>6</v>
      </c>
      <c r="E364" s="51" t="s">
        <v>71</v>
      </c>
      <c r="F364" s="51" t="s">
        <v>75</v>
      </c>
      <c r="G364" s="36" t="s">
        <v>433</v>
      </c>
    </row>
    <row r="365" spans="2:7">
      <c r="B365" s="61">
        <v>560106</v>
      </c>
      <c r="C365" s="35">
        <v>5</v>
      </c>
      <c r="D365" s="35">
        <v>6</v>
      </c>
      <c r="E365" s="51" t="s">
        <v>71</v>
      </c>
      <c r="F365" s="51" t="s">
        <v>79</v>
      </c>
      <c r="G365" s="36" t="s">
        <v>434</v>
      </c>
    </row>
    <row r="366" spans="2:7">
      <c r="B366" s="61">
        <v>560199</v>
      </c>
      <c r="C366" s="35">
        <v>5</v>
      </c>
      <c r="D366" s="35">
        <v>6</v>
      </c>
      <c r="E366" s="51" t="s">
        <v>71</v>
      </c>
      <c r="F366" s="35">
        <v>99</v>
      </c>
      <c r="G366" s="36" t="s">
        <v>435</v>
      </c>
    </row>
    <row r="367" spans="2:7">
      <c r="B367" s="61">
        <v>5602</v>
      </c>
      <c r="C367" s="42">
        <v>5</v>
      </c>
      <c r="D367" s="42">
        <v>6</v>
      </c>
      <c r="E367" s="51" t="s">
        <v>73</v>
      </c>
      <c r="F367" s="44"/>
      <c r="G367" s="45" t="s">
        <v>436</v>
      </c>
    </row>
    <row r="368" spans="2:7">
      <c r="B368" s="61">
        <v>560201</v>
      </c>
      <c r="C368" s="35">
        <v>5</v>
      </c>
      <c r="D368" s="35">
        <v>6</v>
      </c>
      <c r="E368" s="51" t="s">
        <v>73</v>
      </c>
      <c r="F368" s="51" t="s">
        <v>71</v>
      </c>
      <c r="G368" s="36" t="s">
        <v>437</v>
      </c>
    </row>
    <row r="369" spans="2:7">
      <c r="B369" s="61">
        <v>560202</v>
      </c>
      <c r="C369" s="35">
        <v>5</v>
      </c>
      <c r="D369" s="35">
        <v>6</v>
      </c>
      <c r="E369" s="51" t="s">
        <v>73</v>
      </c>
      <c r="F369" s="51" t="s">
        <v>73</v>
      </c>
      <c r="G369" s="36" t="s">
        <v>438</v>
      </c>
    </row>
    <row r="370" spans="2:7">
      <c r="B370" s="61">
        <v>560203</v>
      </c>
      <c r="C370" s="35">
        <v>5</v>
      </c>
      <c r="D370" s="35">
        <v>6</v>
      </c>
      <c r="E370" s="51" t="s">
        <v>73</v>
      </c>
      <c r="F370" s="51" t="s">
        <v>75</v>
      </c>
      <c r="G370" s="36" t="s">
        <v>439</v>
      </c>
    </row>
    <row r="371" spans="2:7">
      <c r="B371" s="61">
        <v>560204</v>
      </c>
      <c r="C371" s="35">
        <v>5</v>
      </c>
      <c r="D371" s="35">
        <v>6</v>
      </c>
      <c r="E371" s="51" t="s">
        <v>73</v>
      </c>
      <c r="F371" s="51" t="s">
        <v>93</v>
      </c>
      <c r="G371" s="36" t="s">
        <v>440</v>
      </c>
    </row>
    <row r="372" spans="2:7">
      <c r="B372" s="61">
        <v>560205</v>
      </c>
      <c r="C372" s="35">
        <v>5</v>
      </c>
      <c r="D372" s="35">
        <v>6</v>
      </c>
      <c r="E372" s="51" t="s">
        <v>73</v>
      </c>
      <c r="F372" s="51" t="s">
        <v>77</v>
      </c>
      <c r="G372" s="36" t="s">
        <v>441</v>
      </c>
    </row>
    <row r="373" spans="2:7">
      <c r="B373" s="61">
        <v>560206</v>
      </c>
      <c r="C373" s="35">
        <v>5</v>
      </c>
      <c r="D373" s="35">
        <v>6</v>
      </c>
      <c r="E373" s="51" t="s">
        <v>73</v>
      </c>
      <c r="F373" s="51" t="s">
        <v>79</v>
      </c>
      <c r="G373" s="36" t="s">
        <v>442</v>
      </c>
    </row>
    <row r="374" spans="2:7">
      <c r="B374" s="61">
        <v>5603</v>
      </c>
      <c r="C374" s="42">
        <v>5</v>
      </c>
      <c r="D374" s="42">
        <v>6</v>
      </c>
      <c r="E374" s="51" t="s">
        <v>75</v>
      </c>
      <c r="F374" s="44"/>
      <c r="G374" s="45" t="s">
        <v>443</v>
      </c>
    </row>
    <row r="375" spans="2:7">
      <c r="B375" s="61">
        <v>560301</v>
      </c>
      <c r="C375" s="35">
        <v>5</v>
      </c>
      <c r="D375" s="35">
        <v>6</v>
      </c>
      <c r="E375" s="51" t="s">
        <v>75</v>
      </c>
      <c r="F375" s="51" t="s">
        <v>71</v>
      </c>
      <c r="G375" s="36" t="s">
        <v>444</v>
      </c>
    </row>
    <row r="376" spans="2:7">
      <c r="B376" s="61">
        <v>560302</v>
      </c>
      <c r="C376" s="35">
        <v>5</v>
      </c>
      <c r="D376" s="35">
        <v>6</v>
      </c>
      <c r="E376" s="51" t="s">
        <v>75</v>
      </c>
      <c r="F376" s="51" t="s">
        <v>73</v>
      </c>
      <c r="G376" s="36" t="s">
        <v>445</v>
      </c>
    </row>
    <row r="377" spans="2:7">
      <c r="B377" s="61">
        <v>560303</v>
      </c>
      <c r="C377" s="35">
        <v>5</v>
      </c>
      <c r="D377" s="35">
        <v>6</v>
      </c>
      <c r="E377" s="51" t="s">
        <v>75</v>
      </c>
      <c r="F377" s="51" t="s">
        <v>75</v>
      </c>
      <c r="G377" s="36" t="s">
        <v>446</v>
      </c>
    </row>
    <row r="378" spans="2:7">
      <c r="B378" s="61">
        <v>560304</v>
      </c>
      <c r="C378" s="35">
        <v>5</v>
      </c>
      <c r="D378" s="35">
        <v>6</v>
      </c>
      <c r="E378" s="51" t="s">
        <v>75</v>
      </c>
      <c r="F378" s="51" t="s">
        <v>93</v>
      </c>
      <c r="G378" s="36" t="s">
        <v>447</v>
      </c>
    </row>
    <row r="379" spans="2:7">
      <c r="B379" s="61">
        <v>560306</v>
      </c>
      <c r="C379" s="35">
        <v>5</v>
      </c>
      <c r="D379" s="35">
        <v>6</v>
      </c>
      <c r="E379" s="51" t="s">
        <v>75</v>
      </c>
      <c r="F379" s="51" t="s">
        <v>79</v>
      </c>
      <c r="G379" s="36" t="s">
        <v>442</v>
      </c>
    </row>
    <row r="380" spans="2:7" ht="24">
      <c r="B380" s="61">
        <v>5604</v>
      </c>
      <c r="C380" s="42">
        <v>5</v>
      </c>
      <c r="D380" s="42">
        <v>6</v>
      </c>
      <c r="E380" s="51" t="s">
        <v>93</v>
      </c>
      <c r="F380" s="44"/>
      <c r="G380" s="56" t="s">
        <v>448</v>
      </c>
    </row>
    <row r="381" spans="2:7">
      <c r="B381" s="61">
        <v>560401</v>
      </c>
      <c r="C381" s="35">
        <v>5</v>
      </c>
      <c r="D381" s="35">
        <v>6</v>
      </c>
      <c r="E381" s="51" t="s">
        <v>93</v>
      </c>
      <c r="F381" s="51" t="s">
        <v>71</v>
      </c>
      <c r="G381" s="36" t="s">
        <v>449</v>
      </c>
    </row>
    <row r="382" spans="2:7">
      <c r="B382" s="61">
        <v>560402</v>
      </c>
      <c r="C382" s="35">
        <v>5</v>
      </c>
      <c r="D382" s="35">
        <v>6</v>
      </c>
      <c r="E382" s="51" t="s">
        <v>93</v>
      </c>
      <c r="F382" s="51" t="s">
        <v>73</v>
      </c>
      <c r="G382" s="36" t="s">
        <v>450</v>
      </c>
    </row>
    <row r="383" spans="2:7">
      <c r="B383" s="61">
        <v>5699</v>
      </c>
      <c r="C383" s="42">
        <v>5</v>
      </c>
      <c r="D383" s="42">
        <v>6</v>
      </c>
      <c r="E383" s="53">
        <v>99</v>
      </c>
      <c r="F383" s="54"/>
      <c r="G383" s="45" t="s">
        <v>185</v>
      </c>
    </row>
    <row r="384" spans="2:7">
      <c r="B384" s="61">
        <v>569901</v>
      </c>
      <c r="C384" s="35">
        <v>5</v>
      </c>
      <c r="D384" s="35">
        <v>6</v>
      </c>
      <c r="E384" s="35">
        <v>99</v>
      </c>
      <c r="F384" s="51" t="s">
        <v>71</v>
      </c>
      <c r="G384" s="36" t="s">
        <v>451</v>
      </c>
    </row>
    <row r="385" spans="2:7">
      <c r="B385" s="61">
        <v>57</v>
      </c>
      <c r="C385" s="38">
        <v>5</v>
      </c>
      <c r="D385" s="39">
        <v>7</v>
      </c>
      <c r="E385" s="40"/>
      <c r="F385" s="41"/>
      <c r="G385" s="50" t="s">
        <v>452</v>
      </c>
    </row>
    <row r="386" spans="2:7">
      <c r="B386" s="61">
        <v>5701</v>
      </c>
      <c r="C386" s="42">
        <v>5</v>
      </c>
      <c r="D386" s="42">
        <v>7</v>
      </c>
      <c r="E386" s="51" t="s">
        <v>71</v>
      </c>
      <c r="F386" s="44"/>
      <c r="G386" s="45" t="s">
        <v>453</v>
      </c>
    </row>
    <row r="387" spans="2:7">
      <c r="B387" s="61">
        <v>570101</v>
      </c>
      <c r="C387" s="35">
        <v>5</v>
      </c>
      <c r="D387" s="35">
        <v>7</v>
      </c>
      <c r="E387" s="51" t="s">
        <v>71</v>
      </c>
      <c r="F387" s="51" t="s">
        <v>71</v>
      </c>
      <c r="G387" s="36" t="s">
        <v>454</v>
      </c>
    </row>
    <row r="388" spans="2:7">
      <c r="B388" s="61">
        <v>570102</v>
      </c>
      <c r="C388" s="35">
        <v>5</v>
      </c>
      <c r="D388" s="35">
        <v>7</v>
      </c>
      <c r="E388" s="51" t="s">
        <v>71</v>
      </c>
      <c r="F388" s="51" t="s">
        <v>73</v>
      </c>
      <c r="G388" s="36" t="s">
        <v>455</v>
      </c>
    </row>
    <row r="389" spans="2:7">
      <c r="B389" s="61">
        <v>570103</v>
      </c>
      <c r="C389" s="35">
        <v>5</v>
      </c>
      <c r="D389" s="35">
        <v>7</v>
      </c>
      <c r="E389" s="51" t="s">
        <v>71</v>
      </c>
      <c r="F389" s="51" t="s">
        <v>75</v>
      </c>
      <c r="G389" s="36" t="s">
        <v>456</v>
      </c>
    </row>
    <row r="390" spans="2:7">
      <c r="B390" s="61">
        <v>570104</v>
      </c>
      <c r="C390" s="35">
        <v>5</v>
      </c>
      <c r="D390" s="35">
        <v>7</v>
      </c>
      <c r="E390" s="51" t="s">
        <v>71</v>
      </c>
      <c r="F390" s="51" t="s">
        <v>93</v>
      </c>
      <c r="G390" s="36" t="s">
        <v>457</v>
      </c>
    </row>
    <row r="391" spans="2:7">
      <c r="B391" s="61">
        <v>570199</v>
      </c>
      <c r="C391" s="35">
        <v>5</v>
      </c>
      <c r="D391" s="35">
        <v>7</v>
      </c>
      <c r="E391" s="51" t="s">
        <v>71</v>
      </c>
      <c r="F391" s="35">
        <v>99</v>
      </c>
      <c r="G391" s="36" t="s">
        <v>458</v>
      </c>
    </row>
    <row r="392" spans="2:7">
      <c r="B392" s="61">
        <v>5702</v>
      </c>
      <c r="C392" s="42">
        <v>5</v>
      </c>
      <c r="D392" s="42">
        <v>7</v>
      </c>
      <c r="E392" s="51" t="s">
        <v>73</v>
      </c>
      <c r="F392" s="44"/>
      <c r="G392" s="45" t="s">
        <v>459</v>
      </c>
    </row>
    <row r="393" spans="2:7">
      <c r="B393" s="61">
        <v>570201</v>
      </c>
      <c r="C393" s="35">
        <v>5</v>
      </c>
      <c r="D393" s="35">
        <v>7</v>
      </c>
      <c r="E393" s="51" t="s">
        <v>73</v>
      </c>
      <c r="F393" s="51" t="s">
        <v>71</v>
      </c>
      <c r="G393" s="36" t="s">
        <v>460</v>
      </c>
    </row>
    <row r="394" spans="2:7">
      <c r="B394" s="61">
        <v>570202</v>
      </c>
      <c r="C394" s="35">
        <v>5</v>
      </c>
      <c r="D394" s="35">
        <v>7</v>
      </c>
      <c r="E394" s="51" t="s">
        <v>73</v>
      </c>
      <c r="F394" s="51" t="s">
        <v>73</v>
      </c>
      <c r="G394" s="36" t="s">
        <v>461</v>
      </c>
    </row>
    <row r="395" spans="2:7">
      <c r="B395" s="61">
        <v>570203</v>
      </c>
      <c r="C395" s="35">
        <v>5</v>
      </c>
      <c r="D395" s="35">
        <v>7</v>
      </c>
      <c r="E395" s="51" t="s">
        <v>73</v>
      </c>
      <c r="F395" s="51" t="s">
        <v>75</v>
      </c>
      <c r="G395" s="36" t="s">
        <v>462</v>
      </c>
    </row>
    <row r="396" spans="2:7">
      <c r="B396" s="61">
        <v>570204</v>
      </c>
      <c r="C396" s="35">
        <v>5</v>
      </c>
      <c r="D396" s="35">
        <v>7</v>
      </c>
      <c r="E396" s="51" t="s">
        <v>73</v>
      </c>
      <c r="F396" s="51" t="s">
        <v>93</v>
      </c>
      <c r="G396" s="36" t="s">
        <v>463</v>
      </c>
    </row>
    <row r="397" spans="2:7">
      <c r="B397" s="61">
        <v>570205</v>
      </c>
      <c r="C397" s="35">
        <v>5</v>
      </c>
      <c r="D397" s="35">
        <v>7</v>
      </c>
      <c r="E397" s="51" t="s">
        <v>73</v>
      </c>
      <c r="F397" s="51" t="s">
        <v>77</v>
      </c>
      <c r="G397" s="36" t="s">
        <v>464</v>
      </c>
    </row>
    <row r="398" spans="2:7" ht="24">
      <c r="B398" s="61">
        <v>570206</v>
      </c>
      <c r="C398" s="35">
        <v>5</v>
      </c>
      <c r="D398" s="35">
        <v>7</v>
      </c>
      <c r="E398" s="51" t="s">
        <v>73</v>
      </c>
      <c r="F398" s="51" t="s">
        <v>79</v>
      </c>
      <c r="G398" s="37" t="s">
        <v>465</v>
      </c>
    </row>
    <row r="399" spans="2:7">
      <c r="B399" s="61">
        <v>570207</v>
      </c>
      <c r="C399" s="35">
        <v>5</v>
      </c>
      <c r="D399" s="35">
        <v>7</v>
      </c>
      <c r="E399" s="51" t="s">
        <v>73</v>
      </c>
      <c r="F399" s="51" t="s">
        <v>81</v>
      </c>
      <c r="G399" s="36" t="s">
        <v>466</v>
      </c>
    </row>
    <row r="400" spans="2:7">
      <c r="B400" s="61">
        <v>570211</v>
      </c>
      <c r="C400" s="35">
        <v>5</v>
      </c>
      <c r="D400" s="35">
        <v>7</v>
      </c>
      <c r="E400" s="51" t="s">
        <v>73</v>
      </c>
      <c r="F400" s="35">
        <v>11</v>
      </c>
      <c r="G400" s="36" t="s">
        <v>467</v>
      </c>
    </row>
    <row r="401" spans="2:7">
      <c r="B401" s="61">
        <v>570213</v>
      </c>
      <c r="C401" s="35">
        <v>5</v>
      </c>
      <c r="D401" s="35">
        <v>7</v>
      </c>
      <c r="E401" s="51" t="s">
        <v>73</v>
      </c>
      <c r="F401" s="35">
        <v>13</v>
      </c>
      <c r="G401" s="36" t="s">
        <v>468</v>
      </c>
    </row>
    <row r="402" spans="2:7">
      <c r="B402" s="61">
        <v>570214</v>
      </c>
      <c r="C402" s="35">
        <v>5</v>
      </c>
      <c r="D402" s="35">
        <v>7</v>
      </c>
      <c r="E402" s="51" t="s">
        <v>73</v>
      </c>
      <c r="F402" s="35">
        <v>14</v>
      </c>
      <c r="G402" s="36" t="s">
        <v>469</v>
      </c>
    </row>
    <row r="403" spans="2:7">
      <c r="B403" s="61">
        <v>570215</v>
      </c>
      <c r="C403" s="35">
        <v>5</v>
      </c>
      <c r="D403" s="35">
        <v>7</v>
      </c>
      <c r="E403" s="51" t="s">
        <v>73</v>
      </c>
      <c r="F403" s="35">
        <v>15</v>
      </c>
      <c r="G403" s="36" t="s">
        <v>470</v>
      </c>
    </row>
    <row r="404" spans="2:7">
      <c r="B404" s="61">
        <v>570216</v>
      </c>
      <c r="C404" s="35">
        <v>5</v>
      </c>
      <c r="D404" s="35">
        <v>7</v>
      </c>
      <c r="E404" s="51" t="s">
        <v>73</v>
      </c>
      <c r="F404" s="35">
        <v>16</v>
      </c>
      <c r="G404" s="36" t="s">
        <v>471</v>
      </c>
    </row>
    <row r="405" spans="2:7">
      <c r="B405" s="61">
        <v>570217</v>
      </c>
      <c r="C405" s="35">
        <v>5</v>
      </c>
      <c r="D405" s="35">
        <v>7</v>
      </c>
      <c r="E405" s="51" t="s">
        <v>73</v>
      </c>
      <c r="F405" s="35">
        <v>17</v>
      </c>
      <c r="G405" s="36" t="s">
        <v>472</v>
      </c>
    </row>
    <row r="406" spans="2:7">
      <c r="B406" s="61">
        <v>570218</v>
      </c>
      <c r="C406" s="35">
        <v>5</v>
      </c>
      <c r="D406" s="35">
        <v>7</v>
      </c>
      <c r="E406" s="51" t="s">
        <v>73</v>
      </c>
      <c r="F406" s="35">
        <v>18</v>
      </c>
      <c r="G406" s="36" t="s">
        <v>473</v>
      </c>
    </row>
    <row r="407" spans="2:7">
      <c r="B407" s="61">
        <v>570219</v>
      </c>
      <c r="C407" s="35">
        <v>5</v>
      </c>
      <c r="D407" s="35">
        <v>7</v>
      </c>
      <c r="E407" s="51" t="s">
        <v>73</v>
      </c>
      <c r="F407" s="35">
        <v>19</v>
      </c>
      <c r="G407" s="36" t="s">
        <v>474</v>
      </c>
    </row>
    <row r="408" spans="2:7">
      <c r="B408" s="61">
        <v>570299</v>
      </c>
      <c r="C408" s="35">
        <v>5</v>
      </c>
      <c r="D408" s="35">
        <v>7</v>
      </c>
      <c r="E408" s="51" t="s">
        <v>73</v>
      </c>
      <c r="F408" s="35">
        <v>99</v>
      </c>
      <c r="G408" s="36" t="s">
        <v>475</v>
      </c>
    </row>
    <row r="409" spans="2:7">
      <c r="B409" s="61">
        <v>5703</v>
      </c>
      <c r="C409" s="42">
        <v>5</v>
      </c>
      <c r="D409" s="42">
        <v>7</v>
      </c>
      <c r="E409" s="51" t="s">
        <v>75</v>
      </c>
      <c r="F409" s="44"/>
      <c r="G409" s="45" t="s">
        <v>476</v>
      </c>
    </row>
    <row r="410" spans="2:7">
      <c r="B410" s="61">
        <v>570301</v>
      </c>
      <c r="C410" s="35">
        <v>5</v>
      </c>
      <c r="D410" s="35">
        <v>7</v>
      </c>
      <c r="E410" s="51" t="s">
        <v>75</v>
      </c>
      <c r="F410" s="51" t="s">
        <v>71</v>
      </c>
      <c r="G410" s="36" t="s">
        <v>476</v>
      </c>
    </row>
    <row r="411" spans="2:7">
      <c r="B411" s="61">
        <v>5799</v>
      </c>
      <c r="C411" s="42">
        <v>5</v>
      </c>
      <c r="D411" s="42">
        <v>7</v>
      </c>
      <c r="E411" s="53">
        <v>99</v>
      </c>
      <c r="F411" s="54"/>
      <c r="G411" s="45" t="s">
        <v>185</v>
      </c>
    </row>
    <row r="412" spans="2:7">
      <c r="B412" s="61">
        <v>579901</v>
      </c>
      <c r="C412" s="35">
        <v>5</v>
      </c>
      <c r="D412" s="35">
        <v>7</v>
      </c>
      <c r="E412" s="35">
        <v>99</v>
      </c>
      <c r="F412" s="51" t="s">
        <v>71</v>
      </c>
      <c r="G412" s="36" t="s">
        <v>477</v>
      </c>
    </row>
    <row r="413" spans="2:7">
      <c r="B413" s="61">
        <v>58</v>
      </c>
      <c r="C413" s="38">
        <v>5</v>
      </c>
      <c r="D413" s="39">
        <v>8</v>
      </c>
      <c r="E413" s="40"/>
      <c r="F413" s="41"/>
      <c r="G413" s="50" t="s">
        <v>478</v>
      </c>
    </row>
    <row r="414" spans="2:7">
      <c r="B414" s="61">
        <v>5801</v>
      </c>
      <c r="C414" s="42">
        <v>5</v>
      </c>
      <c r="D414" s="42">
        <v>8</v>
      </c>
      <c r="E414" s="51" t="s">
        <v>71</v>
      </c>
      <c r="F414" s="44"/>
      <c r="G414" s="45" t="s">
        <v>479</v>
      </c>
    </row>
    <row r="415" spans="2:7">
      <c r="B415" s="61">
        <v>580101</v>
      </c>
      <c r="C415" s="35">
        <v>5</v>
      </c>
      <c r="D415" s="35">
        <v>8</v>
      </c>
      <c r="E415" s="51" t="s">
        <v>71</v>
      </c>
      <c r="F415" s="51" t="s">
        <v>71</v>
      </c>
      <c r="G415" s="36" t="s">
        <v>480</v>
      </c>
    </row>
    <row r="416" spans="2:7">
      <c r="B416" s="61">
        <v>580102</v>
      </c>
      <c r="C416" s="35">
        <v>5</v>
      </c>
      <c r="D416" s="35">
        <v>8</v>
      </c>
      <c r="E416" s="51" t="s">
        <v>71</v>
      </c>
      <c r="F416" s="51" t="s">
        <v>73</v>
      </c>
      <c r="G416" s="36" t="s">
        <v>481</v>
      </c>
    </row>
    <row r="417" spans="2:7">
      <c r="B417" s="61">
        <v>580103</v>
      </c>
      <c r="C417" s="35">
        <v>5</v>
      </c>
      <c r="D417" s="35">
        <v>8</v>
      </c>
      <c r="E417" s="51" t="s">
        <v>71</v>
      </c>
      <c r="F417" s="51" t="s">
        <v>75</v>
      </c>
      <c r="G417" s="36" t="s">
        <v>482</v>
      </c>
    </row>
    <row r="418" spans="2:7">
      <c r="B418" s="61">
        <v>580104</v>
      </c>
      <c r="C418" s="35">
        <v>5</v>
      </c>
      <c r="D418" s="35">
        <v>8</v>
      </c>
      <c r="E418" s="51" t="s">
        <v>71</v>
      </c>
      <c r="F418" s="51" t="s">
        <v>93</v>
      </c>
      <c r="G418" s="36" t="s">
        <v>483</v>
      </c>
    </row>
    <row r="419" spans="2:7">
      <c r="B419" s="61">
        <v>580105</v>
      </c>
      <c r="C419" s="35">
        <v>5</v>
      </c>
      <c r="D419" s="35">
        <v>8</v>
      </c>
      <c r="E419" s="51" t="s">
        <v>71</v>
      </c>
      <c r="F419" s="51" t="s">
        <v>77</v>
      </c>
      <c r="G419" s="36" t="s">
        <v>484</v>
      </c>
    </row>
    <row r="420" spans="2:7">
      <c r="B420" s="61">
        <v>580106</v>
      </c>
      <c r="C420" s="35">
        <v>5</v>
      </c>
      <c r="D420" s="35">
        <v>8</v>
      </c>
      <c r="E420" s="51" t="s">
        <v>71</v>
      </c>
      <c r="F420" s="51" t="s">
        <v>79</v>
      </c>
      <c r="G420" s="36" t="s">
        <v>485</v>
      </c>
    </row>
    <row r="421" spans="2:7">
      <c r="B421" s="61">
        <v>580108</v>
      </c>
      <c r="C421" s="35">
        <v>5</v>
      </c>
      <c r="D421" s="35">
        <v>8</v>
      </c>
      <c r="E421" s="51" t="s">
        <v>71</v>
      </c>
      <c r="F421" s="51" t="s">
        <v>83</v>
      </c>
      <c r="G421" s="36" t="s">
        <v>486</v>
      </c>
    </row>
    <row r="422" spans="2:7">
      <c r="B422" s="61">
        <v>580109</v>
      </c>
      <c r="C422" s="35">
        <v>5</v>
      </c>
      <c r="D422" s="35">
        <v>8</v>
      </c>
      <c r="E422" s="51" t="s">
        <v>71</v>
      </c>
      <c r="F422" s="51" t="s">
        <v>85</v>
      </c>
      <c r="G422" s="36" t="s">
        <v>487</v>
      </c>
    </row>
    <row r="423" spans="2:7">
      <c r="B423" s="61">
        <v>580110</v>
      </c>
      <c r="C423" s="35">
        <v>5</v>
      </c>
      <c r="D423" s="35">
        <v>8</v>
      </c>
      <c r="E423" s="51" t="s">
        <v>71</v>
      </c>
      <c r="F423" s="35">
        <v>10</v>
      </c>
      <c r="G423" s="36" t="s">
        <v>488</v>
      </c>
    </row>
    <row r="424" spans="2:7">
      <c r="B424" s="61">
        <v>580111</v>
      </c>
      <c r="C424" s="35">
        <v>5</v>
      </c>
      <c r="D424" s="35">
        <v>8</v>
      </c>
      <c r="E424" s="51" t="s">
        <v>71</v>
      </c>
      <c r="F424" s="35">
        <v>11</v>
      </c>
      <c r="G424" s="36" t="s">
        <v>483</v>
      </c>
    </row>
    <row r="425" spans="2:7">
      <c r="B425" s="61">
        <v>580112</v>
      </c>
      <c r="C425" s="35">
        <v>5</v>
      </c>
      <c r="D425" s="35">
        <v>8</v>
      </c>
      <c r="E425" s="51" t="s">
        <v>71</v>
      </c>
      <c r="F425" s="35">
        <v>12</v>
      </c>
      <c r="G425" s="36" t="s">
        <v>489</v>
      </c>
    </row>
    <row r="426" spans="2:7">
      <c r="B426" s="61">
        <v>5802</v>
      </c>
      <c r="C426" s="42">
        <v>5</v>
      </c>
      <c r="D426" s="42">
        <v>8</v>
      </c>
      <c r="E426" s="51" t="s">
        <v>73</v>
      </c>
      <c r="F426" s="44"/>
      <c r="G426" s="45" t="s">
        <v>490</v>
      </c>
    </row>
    <row r="427" spans="2:7">
      <c r="B427" s="61">
        <v>580203</v>
      </c>
      <c r="C427" s="35">
        <v>5</v>
      </c>
      <c r="D427" s="35">
        <v>8</v>
      </c>
      <c r="E427" s="51" t="s">
        <v>73</v>
      </c>
      <c r="F427" s="51" t="s">
        <v>75</v>
      </c>
      <c r="G427" s="36" t="s">
        <v>446</v>
      </c>
    </row>
    <row r="428" spans="2:7">
      <c r="B428" s="61">
        <v>580204</v>
      </c>
      <c r="C428" s="35">
        <v>5</v>
      </c>
      <c r="D428" s="35">
        <v>8</v>
      </c>
      <c r="E428" s="51" t="s">
        <v>73</v>
      </c>
      <c r="F428" s="51" t="s">
        <v>93</v>
      </c>
      <c r="G428" s="36" t="s">
        <v>491</v>
      </c>
    </row>
    <row r="429" spans="2:7">
      <c r="B429" s="61">
        <v>580205</v>
      </c>
      <c r="C429" s="35">
        <v>5</v>
      </c>
      <c r="D429" s="35">
        <v>8</v>
      </c>
      <c r="E429" s="51" t="s">
        <v>73</v>
      </c>
      <c r="F429" s="51" t="s">
        <v>77</v>
      </c>
      <c r="G429" s="36" t="s">
        <v>492</v>
      </c>
    </row>
    <row r="430" spans="2:7" ht="24">
      <c r="B430" s="61">
        <v>580206</v>
      </c>
      <c r="C430" s="35">
        <v>5</v>
      </c>
      <c r="D430" s="35">
        <v>8</v>
      </c>
      <c r="E430" s="51" t="s">
        <v>73</v>
      </c>
      <c r="F430" s="51" t="s">
        <v>79</v>
      </c>
      <c r="G430" s="37" t="s">
        <v>493</v>
      </c>
    </row>
    <row r="431" spans="2:7">
      <c r="B431" s="61">
        <v>580207</v>
      </c>
      <c r="C431" s="35">
        <v>5</v>
      </c>
      <c r="D431" s="35">
        <v>8</v>
      </c>
      <c r="E431" s="51" t="s">
        <v>73</v>
      </c>
      <c r="F431" s="51" t="s">
        <v>81</v>
      </c>
      <c r="G431" s="36" t="s">
        <v>494</v>
      </c>
    </row>
    <row r="432" spans="2:7">
      <c r="B432" s="61">
        <v>580208</v>
      </c>
      <c r="C432" s="35">
        <v>5</v>
      </c>
      <c r="D432" s="35">
        <v>8</v>
      </c>
      <c r="E432" s="51" t="s">
        <v>73</v>
      </c>
      <c r="F432" s="51" t="s">
        <v>83</v>
      </c>
      <c r="G432" s="36" t="s">
        <v>495</v>
      </c>
    </row>
    <row r="433" spans="2:7">
      <c r="B433" s="61">
        <v>580209</v>
      </c>
      <c r="C433" s="35">
        <v>5</v>
      </c>
      <c r="D433" s="35">
        <v>8</v>
      </c>
      <c r="E433" s="51" t="s">
        <v>73</v>
      </c>
      <c r="F433" s="51" t="s">
        <v>85</v>
      </c>
      <c r="G433" s="36" t="s">
        <v>496</v>
      </c>
    </row>
    <row r="434" spans="2:7">
      <c r="B434" s="61">
        <v>580210</v>
      </c>
      <c r="C434" s="35">
        <v>5</v>
      </c>
      <c r="D434" s="35">
        <v>8</v>
      </c>
      <c r="E434" s="51" t="s">
        <v>73</v>
      </c>
      <c r="F434" s="35">
        <v>10</v>
      </c>
      <c r="G434" s="36" t="s">
        <v>497</v>
      </c>
    </row>
    <row r="435" spans="2:7">
      <c r="B435" s="61">
        <v>5803</v>
      </c>
      <c r="C435" s="42">
        <v>5</v>
      </c>
      <c r="D435" s="42">
        <v>8</v>
      </c>
      <c r="E435" s="51" t="s">
        <v>75</v>
      </c>
      <c r="F435" s="44"/>
      <c r="G435" s="45" t="s">
        <v>498</v>
      </c>
    </row>
    <row r="436" spans="2:7">
      <c r="B436" s="61">
        <v>580301</v>
      </c>
      <c r="C436" s="35">
        <v>5</v>
      </c>
      <c r="D436" s="35">
        <v>8</v>
      </c>
      <c r="E436" s="51" t="s">
        <v>75</v>
      </c>
      <c r="F436" s="51" t="s">
        <v>71</v>
      </c>
      <c r="G436" s="36" t="s">
        <v>444</v>
      </c>
    </row>
    <row r="437" spans="2:7">
      <c r="B437" s="61">
        <v>580302</v>
      </c>
      <c r="C437" s="35">
        <v>5</v>
      </c>
      <c r="D437" s="35">
        <v>8</v>
      </c>
      <c r="E437" s="51" t="s">
        <v>75</v>
      </c>
      <c r="F437" s="51" t="s">
        <v>73</v>
      </c>
      <c r="G437" s="36" t="s">
        <v>445</v>
      </c>
    </row>
    <row r="438" spans="2:7">
      <c r="B438" s="61">
        <v>580303</v>
      </c>
      <c r="C438" s="35">
        <v>5</v>
      </c>
      <c r="D438" s="35">
        <v>8</v>
      </c>
      <c r="E438" s="51" t="s">
        <v>75</v>
      </c>
      <c r="F438" s="51" t="s">
        <v>75</v>
      </c>
      <c r="G438" s="36" t="s">
        <v>446</v>
      </c>
    </row>
    <row r="439" spans="2:7">
      <c r="B439" s="61">
        <v>580304</v>
      </c>
      <c r="C439" s="35">
        <v>5</v>
      </c>
      <c r="D439" s="35">
        <v>8</v>
      </c>
      <c r="E439" s="51" t="s">
        <v>75</v>
      </c>
      <c r="F439" s="51" t="s">
        <v>93</v>
      </c>
      <c r="G439" s="36" t="s">
        <v>491</v>
      </c>
    </row>
    <row r="440" spans="2:7">
      <c r="B440" s="61">
        <v>5804</v>
      </c>
      <c r="C440" s="42">
        <v>5</v>
      </c>
      <c r="D440" s="42">
        <v>8</v>
      </c>
      <c r="E440" s="51" t="s">
        <v>93</v>
      </c>
      <c r="F440" s="44"/>
      <c r="G440" s="45" t="s">
        <v>499</v>
      </c>
    </row>
    <row r="441" spans="2:7">
      <c r="B441" s="61">
        <v>580401</v>
      </c>
      <c r="C441" s="35">
        <v>5</v>
      </c>
      <c r="D441" s="35">
        <v>8</v>
      </c>
      <c r="E441" s="51" t="s">
        <v>93</v>
      </c>
      <c r="F441" s="51" t="s">
        <v>71</v>
      </c>
      <c r="G441" s="36" t="s">
        <v>500</v>
      </c>
    </row>
    <row r="442" spans="2:7">
      <c r="B442" s="61">
        <v>580402</v>
      </c>
      <c r="C442" s="35">
        <v>5</v>
      </c>
      <c r="D442" s="35">
        <v>8</v>
      </c>
      <c r="E442" s="51" t="s">
        <v>93</v>
      </c>
      <c r="F442" s="51" t="s">
        <v>73</v>
      </c>
      <c r="G442" s="36" t="s">
        <v>501</v>
      </c>
    </row>
    <row r="443" spans="2:7">
      <c r="B443" s="61">
        <v>580403</v>
      </c>
      <c r="C443" s="35">
        <v>5</v>
      </c>
      <c r="D443" s="35">
        <v>8</v>
      </c>
      <c r="E443" s="51" t="s">
        <v>93</v>
      </c>
      <c r="F443" s="51" t="s">
        <v>75</v>
      </c>
      <c r="G443" s="36" t="s">
        <v>502</v>
      </c>
    </row>
    <row r="444" spans="2:7">
      <c r="B444" s="61">
        <v>580404</v>
      </c>
      <c r="C444" s="35">
        <v>5</v>
      </c>
      <c r="D444" s="35">
        <v>8</v>
      </c>
      <c r="E444" s="51" t="s">
        <v>93</v>
      </c>
      <c r="F444" s="51" t="s">
        <v>93</v>
      </c>
      <c r="G444" s="36" t="s">
        <v>503</v>
      </c>
    </row>
    <row r="445" spans="2:7">
      <c r="B445" s="61">
        <v>580405</v>
      </c>
      <c r="C445" s="35">
        <v>5</v>
      </c>
      <c r="D445" s="35">
        <v>8</v>
      </c>
      <c r="E445" s="51" t="s">
        <v>93</v>
      </c>
      <c r="F445" s="51" t="s">
        <v>77</v>
      </c>
      <c r="G445" s="36" t="s">
        <v>504</v>
      </c>
    </row>
    <row r="446" spans="2:7">
      <c r="B446" s="61">
        <v>580406</v>
      </c>
      <c r="C446" s="35">
        <v>5</v>
      </c>
      <c r="D446" s="35">
        <v>8</v>
      </c>
      <c r="E446" s="51" t="s">
        <v>93</v>
      </c>
      <c r="F446" s="51" t="s">
        <v>79</v>
      </c>
      <c r="G446" s="36" t="s">
        <v>505</v>
      </c>
    </row>
    <row r="447" spans="2:7">
      <c r="B447" s="61">
        <v>580407</v>
      </c>
      <c r="C447" s="35">
        <v>5</v>
      </c>
      <c r="D447" s="35">
        <v>8</v>
      </c>
      <c r="E447" s="51" t="s">
        <v>93</v>
      </c>
      <c r="F447" s="51" t="s">
        <v>81</v>
      </c>
      <c r="G447" s="36" t="s">
        <v>506</v>
      </c>
    </row>
    <row r="448" spans="2:7">
      <c r="B448" s="61">
        <v>580408</v>
      </c>
      <c r="C448" s="35">
        <v>5</v>
      </c>
      <c r="D448" s="35">
        <v>8</v>
      </c>
      <c r="E448" s="51" t="s">
        <v>93</v>
      </c>
      <c r="F448" s="51" t="s">
        <v>83</v>
      </c>
      <c r="G448" s="36" t="s">
        <v>507</v>
      </c>
    </row>
    <row r="449" spans="2:7">
      <c r="B449" s="61">
        <v>580411</v>
      </c>
      <c r="C449" s="35">
        <v>5</v>
      </c>
      <c r="D449" s="35">
        <v>8</v>
      </c>
      <c r="E449" s="51" t="s">
        <v>93</v>
      </c>
      <c r="F449" s="35">
        <v>11</v>
      </c>
      <c r="G449" s="36" t="s">
        <v>508</v>
      </c>
    </row>
    <row r="450" spans="2:7">
      <c r="B450" s="61">
        <v>580414</v>
      </c>
      <c r="C450" s="35">
        <v>5</v>
      </c>
      <c r="D450" s="35">
        <v>8</v>
      </c>
      <c r="E450" s="51" t="s">
        <v>93</v>
      </c>
      <c r="F450" s="35">
        <v>14</v>
      </c>
      <c r="G450" s="36" t="s">
        <v>509</v>
      </c>
    </row>
    <row r="451" spans="2:7">
      <c r="B451" s="61">
        <v>580415</v>
      </c>
      <c r="C451" s="35">
        <v>5</v>
      </c>
      <c r="D451" s="35">
        <v>8</v>
      </c>
      <c r="E451" s="51" t="s">
        <v>93</v>
      </c>
      <c r="F451" s="35">
        <v>15</v>
      </c>
      <c r="G451" s="36" t="s">
        <v>510</v>
      </c>
    </row>
    <row r="452" spans="2:7">
      <c r="B452" s="61">
        <v>580499</v>
      </c>
      <c r="C452" s="35">
        <v>5</v>
      </c>
      <c r="D452" s="35">
        <v>8</v>
      </c>
      <c r="E452" s="51" t="s">
        <v>93</v>
      </c>
      <c r="F452" s="35">
        <v>99</v>
      </c>
      <c r="G452" s="36" t="s">
        <v>511</v>
      </c>
    </row>
    <row r="453" spans="2:7">
      <c r="B453" s="61">
        <v>5805</v>
      </c>
      <c r="C453" s="42">
        <v>5</v>
      </c>
      <c r="D453" s="42">
        <v>8</v>
      </c>
      <c r="E453" s="51" t="s">
        <v>77</v>
      </c>
      <c r="F453" s="44"/>
      <c r="G453" s="45" t="s">
        <v>141</v>
      </c>
    </row>
    <row r="454" spans="2:7">
      <c r="B454" s="61">
        <v>580501</v>
      </c>
      <c r="C454" s="35">
        <v>5</v>
      </c>
      <c r="D454" s="35">
        <v>8</v>
      </c>
      <c r="E454" s="51" t="s">
        <v>77</v>
      </c>
      <c r="F454" s="51" t="s">
        <v>71</v>
      </c>
      <c r="G454" s="36" t="s">
        <v>512</v>
      </c>
    </row>
    <row r="455" spans="2:7">
      <c r="B455" s="61">
        <v>580502</v>
      </c>
      <c r="C455" s="35">
        <v>5</v>
      </c>
      <c r="D455" s="35">
        <v>8</v>
      </c>
      <c r="E455" s="51" t="s">
        <v>77</v>
      </c>
      <c r="F455" s="51" t="s">
        <v>73</v>
      </c>
      <c r="G455" s="36" t="s">
        <v>513</v>
      </c>
    </row>
    <row r="456" spans="2:7">
      <c r="B456" s="61">
        <v>580503</v>
      </c>
      <c r="C456" s="35">
        <v>5</v>
      </c>
      <c r="D456" s="35">
        <v>8</v>
      </c>
      <c r="E456" s="51" t="s">
        <v>77</v>
      </c>
      <c r="F456" s="51" t="s">
        <v>75</v>
      </c>
      <c r="G456" s="36" t="s">
        <v>514</v>
      </c>
    </row>
    <row r="457" spans="2:7">
      <c r="B457" s="61">
        <v>580504</v>
      </c>
      <c r="C457" s="35">
        <v>5</v>
      </c>
      <c r="D457" s="35">
        <v>8</v>
      </c>
      <c r="E457" s="51" t="s">
        <v>77</v>
      </c>
      <c r="F457" s="51" t="s">
        <v>93</v>
      </c>
      <c r="G457" s="36" t="s">
        <v>515</v>
      </c>
    </row>
    <row r="458" spans="2:7">
      <c r="B458" s="61">
        <v>580505</v>
      </c>
      <c r="C458" s="35">
        <v>5</v>
      </c>
      <c r="D458" s="35">
        <v>8</v>
      </c>
      <c r="E458" s="51" t="s">
        <v>77</v>
      </c>
      <c r="F458" s="51" t="s">
        <v>77</v>
      </c>
      <c r="G458" s="36" t="s">
        <v>516</v>
      </c>
    </row>
    <row r="459" spans="2:7">
      <c r="B459" s="61">
        <v>580506</v>
      </c>
      <c r="C459" s="35">
        <v>5</v>
      </c>
      <c r="D459" s="35">
        <v>8</v>
      </c>
      <c r="E459" s="51" t="s">
        <v>77</v>
      </c>
      <c r="F459" s="51" t="s">
        <v>79</v>
      </c>
      <c r="G459" s="36" t="s">
        <v>517</v>
      </c>
    </row>
    <row r="460" spans="2:7">
      <c r="B460" s="61">
        <v>580507</v>
      </c>
      <c r="C460" s="35">
        <v>5</v>
      </c>
      <c r="D460" s="35">
        <v>8</v>
      </c>
      <c r="E460" s="51" t="s">
        <v>77</v>
      </c>
      <c r="F460" s="51" t="s">
        <v>81</v>
      </c>
      <c r="G460" s="36" t="s">
        <v>518</v>
      </c>
    </row>
    <row r="461" spans="2:7">
      <c r="B461" s="61">
        <v>580508</v>
      </c>
      <c r="C461" s="35">
        <v>5</v>
      </c>
      <c r="D461" s="35">
        <v>8</v>
      </c>
      <c r="E461" s="51" t="s">
        <v>77</v>
      </c>
      <c r="F461" s="51" t="s">
        <v>83</v>
      </c>
      <c r="G461" s="36" t="s">
        <v>519</v>
      </c>
    </row>
    <row r="462" spans="2:7">
      <c r="B462" s="61">
        <v>580509</v>
      </c>
      <c r="C462" s="35">
        <v>5</v>
      </c>
      <c r="D462" s="35">
        <v>8</v>
      </c>
      <c r="E462" s="51" t="s">
        <v>77</v>
      </c>
      <c r="F462" s="51" t="s">
        <v>85</v>
      </c>
      <c r="G462" s="36" t="s">
        <v>520</v>
      </c>
    </row>
    <row r="463" spans="2:7">
      <c r="B463" s="61">
        <v>580510</v>
      </c>
      <c r="C463" s="35">
        <v>5</v>
      </c>
      <c r="D463" s="35">
        <v>8</v>
      </c>
      <c r="E463" s="51" t="s">
        <v>77</v>
      </c>
      <c r="F463" s="35">
        <v>10</v>
      </c>
      <c r="G463" s="36" t="s">
        <v>521</v>
      </c>
    </row>
    <row r="464" spans="2:7">
      <c r="B464" s="61">
        <v>580511</v>
      </c>
      <c r="C464" s="35">
        <v>5</v>
      </c>
      <c r="D464" s="35">
        <v>8</v>
      </c>
      <c r="E464" s="51" t="s">
        <v>77</v>
      </c>
      <c r="F464" s="35">
        <v>11</v>
      </c>
      <c r="G464" s="36" t="s">
        <v>522</v>
      </c>
    </row>
    <row r="465" spans="2:7">
      <c r="B465" s="61">
        <v>580512</v>
      </c>
      <c r="C465" s="35">
        <v>5</v>
      </c>
      <c r="D465" s="35">
        <v>8</v>
      </c>
      <c r="E465" s="51" t="s">
        <v>77</v>
      </c>
      <c r="F465" s="35">
        <v>12</v>
      </c>
      <c r="G465" s="36" t="s">
        <v>523</v>
      </c>
    </row>
    <row r="466" spans="2:7">
      <c r="B466" s="61">
        <v>580513</v>
      </c>
      <c r="C466" s="35">
        <v>5</v>
      </c>
      <c r="D466" s="35">
        <v>8</v>
      </c>
      <c r="E466" s="51" t="s">
        <v>77</v>
      </c>
      <c r="F466" s="35">
        <v>13</v>
      </c>
      <c r="G466" s="36" t="s">
        <v>524</v>
      </c>
    </row>
    <row r="467" spans="2:7">
      <c r="B467" s="61">
        <v>580514</v>
      </c>
      <c r="C467" s="35">
        <v>5</v>
      </c>
      <c r="D467" s="35">
        <v>8</v>
      </c>
      <c r="E467" s="51" t="s">
        <v>77</v>
      </c>
      <c r="F467" s="35">
        <v>14</v>
      </c>
      <c r="G467" s="36" t="s">
        <v>525</v>
      </c>
    </row>
    <row r="468" spans="2:7">
      <c r="B468" s="61">
        <v>580515</v>
      </c>
      <c r="C468" s="35">
        <v>5</v>
      </c>
      <c r="D468" s="35">
        <v>8</v>
      </c>
      <c r="E468" s="51" t="s">
        <v>77</v>
      </c>
      <c r="F468" s="35">
        <v>15</v>
      </c>
      <c r="G468" s="36" t="s">
        <v>526</v>
      </c>
    </row>
    <row r="469" spans="2:7">
      <c r="B469" s="61">
        <v>580599</v>
      </c>
      <c r="C469" s="35">
        <v>5</v>
      </c>
      <c r="D469" s="35">
        <v>8</v>
      </c>
      <c r="E469" s="51" t="s">
        <v>77</v>
      </c>
      <c r="F469" s="35">
        <v>99</v>
      </c>
      <c r="G469" s="36" t="s">
        <v>151</v>
      </c>
    </row>
    <row r="470" spans="2:7" ht="24">
      <c r="B470" s="61">
        <v>5806</v>
      </c>
      <c r="C470" s="42">
        <v>5</v>
      </c>
      <c r="D470" s="42">
        <v>8</v>
      </c>
      <c r="E470" s="51" t="s">
        <v>79</v>
      </c>
      <c r="F470" s="44"/>
      <c r="G470" s="56" t="s">
        <v>527</v>
      </c>
    </row>
    <row r="471" spans="2:7">
      <c r="B471" s="61">
        <v>580601</v>
      </c>
      <c r="C471" s="35">
        <v>5</v>
      </c>
      <c r="D471" s="35">
        <v>8</v>
      </c>
      <c r="E471" s="51" t="s">
        <v>79</v>
      </c>
      <c r="F471" s="51" t="s">
        <v>71</v>
      </c>
      <c r="G471" s="36" t="s">
        <v>528</v>
      </c>
    </row>
    <row r="472" spans="2:7">
      <c r="B472" s="61">
        <v>580602</v>
      </c>
      <c r="C472" s="35">
        <v>5</v>
      </c>
      <c r="D472" s="35">
        <v>8</v>
      </c>
      <c r="E472" s="51" t="s">
        <v>79</v>
      </c>
      <c r="F472" s="51" t="s">
        <v>73</v>
      </c>
      <c r="G472" s="36" t="s">
        <v>529</v>
      </c>
    </row>
    <row r="473" spans="2:7">
      <c r="B473" s="61">
        <v>580604</v>
      </c>
      <c r="C473" s="35">
        <v>5</v>
      </c>
      <c r="D473" s="35">
        <v>8</v>
      </c>
      <c r="E473" s="51" t="s">
        <v>79</v>
      </c>
      <c r="F473" s="51" t="s">
        <v>93</v>
      </c>
      <c r="G473" s="36" t="s">
        <v>530</v>
      </c>
    </row>
    <row r="474" spans="2:7">
      <c r="B474" s="61">
        <v>580605</v>
      </c>
      <c r="C474" s="35">
        <v>5</v>
      </c>
      <c r="D474" s="35">
        <v>8</v>
      </c>
      <c r="E474" s="51" t="s">
        <v>79</v>
      </c>
      <c r="F474" s="51" t="s">
        <v>77</v>
      </c>
      <c r="G474" s="36" t="s">
        <v>531</v>
      </c>
    </row>
    <row r="475" spans="2:7">
      <c r="B475" s="61">
        <v>580606</v>
      </c>
      <c r="C475" s="35">
        <v>5</v>
      </c>
      <c r="D475" s="35">
        <v>8</v>
      </c>
      <c r="E475" s="51" t="s">
        <v>79</v>
      </c>
      <c r="F475" s="51" t="s">
        <v>79</v>
      </c>
      <c r="G475" s="36" t="s">
        <v>532</v>
      </c>
    </row>
    <row r="476" spans="2:7">
      <c r="B476" s="61">
        <v>580607</v>
      </c>
      <c r="C476" s="35">
        <v>5</v>
      </c>
      <c r="D476" s="35">
        <v>8</v>
      </c>
      <c r="E476" s="51" t="s">
        <v>79</v>
      </c>
      <c r="F476" s="51" t="s">
        <v>81</v>
      </c>
      <c r="G476" s="36" t="s">
        <v>533</v>
      </c>
    </row>
    <row r="477" spans="2:7">
      <c r="B477" s="61">
        <v>580608</v>
      </c>
      <c r="C477" s="35">
        <v>5</v>
      </c>
      <c r="D477" s="35">
        <v>8</v>
      </c>
      <c r="E477" s="51" t="s">
        <v>79</v>
      </c>
      <c r="F477" s="51" t="s">
        <v>83</v>
      </c>
      <c r="G477" s="36" t="s">
        <v>534</v>
      </c>
    </row>
    <row r="478" spans="2:7">
      <c r="B478" s="61">
        <v>580610</v>
      </c>
      <c r="C478" s="35">
        <v>5</v>
      </c>
      <c r="D478" s="35">
        <v>8</v>
      </c>
      <c r="E478" s="51" t="s">
        <v>79</v>
      </c>
      <c r="F478" s="35">
        <v>10</v>
      </c>
      <c r="G478" s="36" t="s">
        <v>535</v>
      </c>
    </row>
    <row r="479" spans="2:7">
      <c r="B479" s="61">
        <v>580616</v>
      </c>
      <c r="C479" s="35">
        <v>5</v>
      </c>
      <c r="D479" s="35">
        <v>8</v>
      </c>
      <c r="E479" s="51" t="s">
        <v>79</v>
      </c>
      <c r="F479" s="35">
        <v>16</v>
      </c>
      <c r="G479" s="36" t="s">
        <v>536</v>
      </c>
    </row>
    <row r="480" spans="2:7">
      <c r="B480" s="61">
        <v>580617</v>
      </c>
      <c r="C480" s="35">
        <v>5</v>
      </c>
      <c r="D480" s="35">
        <v>8</v>
      </c>
      <c r="E480" s="51" t="s">
        <v>79</v>
      </c>
      <c r="F480" s="35">
        <v>17</v>
      </c>
      <c r="G480" s="36" t="s">
        <v>537</v>
      </c>
    </row>
    <row r="481" spans="2:7">
      <c r="B481" s="61">
        <v>580628</v>
      </c>
      <c r="C481" s="35">
        <v>5</v>
      </c>
      <c r="D481" s="35">
        <v>8</v>
      </c>
      <c r="E481" s="51" t="s">
        <v>79</v>
      </c>
      <c r="F481" s="35">
        <v>28</v>
      </c>
      <c r="G481" s="36" t="s">
        <v>538</v>
      </c>
    </row>
    <row r="482" spans="2:7">
      <c r="B482" s="61">
        <v>580630</v>
      </c>
      <c r="C482" s="35">
        <v>5</v>
      </c>
      <c r="D482" s="35">
        <v>8</v>
      </c>
      <c r="E482" s="51" t="s">
        <v>79</v>
      </c>
      <c r="F482" s="35">
        <v>30</v>
      </c>
      <c r="G482" s="36" t="s">
        <v>539</v>
      </c>
    </row>
    <row r="483" spans="2:7" ht="24">
      <c r="B483" s="61">
        <v>580631</v>
      </c>
      <c r="C483" s="35">
        <v>5</v>
      </c>
      <c r="D483" s="35">
        <v>8</v>
      </c>
      <c r="E483" s="51" t="s">
        <v>79</v>
      </c>
      <c r="F483" s="35">
        <v>31</v>
      </c>
      <c r="G483" s="37" t="s">
        <v>540</v>
      </c>
    </row>
    <row r="484" spans="2:7">
      <c r="B484" s="61">
        <v>580632</v>
      </c>
      <c r="C484" s="35">
        <v>5</v>
      </c>
      <c r="D484" s="35">
        <v>8</v>
      </c>
      <c r="E484" s="51" t="s">
        <v>79</v>
      </c>
      <c r="F484" s="35">
        <v>32</v>
      </c>
      <c r="G484" s="36" t="s">
        <v>541</v>
      </c>
    </row>
    <row r="485" spans="2:7">
      <c r="B485" s="61">
        <v>580633</v>
      </c>
      <c r="C485" s="35">
        <v>5</v>
      </c>
      <c r="D485" s="35">
        <v>8</v>
      </c>
      <c r="E485" s="51" t="s">
        <v>79</v>
      </c>
      <c r="F485" s="35">
        <v>33</v>
      </c>
      <c r="G485" s="36" t="s">
        <v>542</v>
      </c>
    </row>
    <row r="486" spans="2:7">
      <c r="B486" s="61">
        <v>580634</v>
      </c>
      <c r="C486" s="35">
        <v>5</v>
      </c>
      <c r="D486" s="35">
        <v>8</v>
      </c>
      <c r="E486" s="51" t="s">
        <v>79</v>
      </c>
      <c r="F486" s="35">
        <v>34</v>
      </c>
      <c r="G486" s="36" t="s">
        <v>543</v>
      </c>
    </row>
    <row r="487" spans="2:7" ht="24">
      <c r="B487" s="61">
        <v>580635</v>
      </c>
      <c r="C487" s="35">
        <v>5</v>
      </c>
      <c r="D487" s="35">
        <v>8</v>
      </c>
      <c r="E487" s="51" t="s">
        <v>79</v>
      </c>
      <c r="F487" s="35">
        <v>35</v>
      </c>
      <c r="G487" s="37" t="s">
        <v>544</v>
      </c>
    </row>
    <row r="488" spans="2:7" ht="24">
      <c r="B488" s="61">
        <v>580636</v>
      </c>
      <c r="C488" s="35">
        <v>5</v>
      </c>
      <c r="D488" s="35">
        <v>8</v>
      </c>
      <c r="E488" s="51" t="s">
        <v>79</v>
      </c>
      <c r="F488" s="35">
        <v>36</v>
      </c>
      <c r="G488" s="36" t="s">
        <v>545</v>
      </c>
    </row>
    <row r="489" spans="2:7" ht="24">
      <c r="B489" s="61">
        <v>580637</v>
      </c>
      <c r="C489" s="35">
        <v>5</v>
      </c>
      <c r="D489" s="35">
        <v>8</v>
      </c>
      <c r="E489" s="51" t="s">
        <v>79</v>
      </c>
      <c r="F489" s="35">
        <v>37</v>
      </c>
      <c r="G489" s="37" t="s">
        <v>546</v>
      </c>
    </row>
    <row r="490" spans="2:7" ht="24">
      <c r="B490" s="61">
        <v>580639</v>
      </c>
      <c r="C490" s="35">
        <v>5</v>
      </c>
      <c r="D490" s="35">
        <v>8</v>
      </c>
      <c r="E490" s="51" t="s">
        <v>79</v>
      </c>
      <c r="F490" s="35">
        <v>39</v>
      </c>
      <c r="G490" s="37" t="s">
        <v>547</v>
      </c>
    </row>
    <row r="491" spans="2:7" ht="24">
      <c r="B491" s="61">
        <v>580640</v>
      </c>
      <c r="C491" s="35">
        <v>5</v>
      </c>
      <c r="D491" s="35">
        <v>8</v>
      </c>
      <c r="E491" s="51" t="s">
        <v>79</v>
      </c>
      <c r="F491" s="35">
        <v>40</v>
      </c>
      <c r="G491" s="37" t="s">
        <v>548</v>
      </c>
    </row>
    <row r="492" spans="2:7" ht="24">
      <c r="B492" s="61">
        <v>580641</v>
      </c>
      <c r="C492" s="35">
        <v>5</v>
      </c>
      <c r="D492" s="35">
        <v>8</v>
      </c>
      <c r="E492" s="51" t="s">
        <v>79</v>
      </c>
      <c r="F492" s="35">
        <v>41</v>
      </c>
      <c r="G492" s="37" t="s">
        <v>549</v>
      </c>
    </row>
    <row r="493" spans="2:7" ht="24">
      <c r="B493" s="61">
        <v>580642</v>
      </c>
      <c r="C493" s="35">
        <v>5</v>
      </c>
      <c r="D493" s="35">
        <v>8</v>
      </c>
      <c r="E493" s="51" t="s">
        <v>79</v>
      </c>
      <c r="F493" s="35">
        <v>42</v>
      </c>
      <c r="G493" s="37" t="s">
        <v>550</v>
      </c>
    </row>
    <row r="494" spans="2:7" ht="24">
      <c r="B494" s="61">
        <v>580643</v>
      </c>
      <c r="C494" s="35">
        <v>5</v>
      </c>
      <c r="D494" s="35">
        <v>8</v>
      </c>
      <c r="E494" s="51" t="s">
        <v>79</v>
      </c>
      <c r="F494" s="35">
        <v>43</v>
      </c>
      <c r="G494" s="37" t="s">
        <v>551</v>
      </c>
    </row>
    <row r="495" spans="2:7">
      <c r="B495" s="61">
        <v>580653</v>
      </c>
      <c r="C495" s="35">
        <v>5</v>
      </c>
      <c r="D495" s="35">
        <v>8</v>
      </c>
      <c r="E495" s="51" t="s">
        <v>79</v>
      </c>
      <c r="F495" s="35">
        <v>53</v>
      </c>
      <c r="G495" s="36" t="s">
        <v>552</v>
      </c>
    </row>
    <row r="496" spans="2:7" ht="24">
      <c r="B496" s="61">
        <v>580654</v>
      </c>
      <c r="C496" s="35">
        <v>5</v>
      </c>
      <c r="D496" s="35">
        <v>8</v>
      </c>
      <c r="E496" s="51" t="s">
        <v>79</v>
      </c>
      <c r="F496" s="35">
        <v>54</v>
      </c>
      <c r="G496" s="37" t="s">
        <v>553</v>
      </c>
    </row>
    <row r="497" spans="2:7" ht="24">
      <c r="B497" s="61">
        <v>5807</v>
      </c>
      <c r="C497" s="42">
        <v>5</v>
      </c>
      <c r="D497" s="42">
        <v>8</v>
      </c>
      <c r="E497" s="51" t="s">
        <v>81</v>
      </c>
      <c r="F497" s="44"/>
      <c r="G497" s="56" t="s">
        <v>554</v>
      </c>
    </row>
    <row r="498" spans="2:7">
      <c r="B498" s="61">
        <v>580701</v>
      </c>
      <c r="C498" s="35">
        <v>5</v>
      </c>
      <c r="D498" s="35">
        <v>8</v>
      </c>
      <c r="E498" s="51" t="s">
        <v>81</v>
      </c>
      <c r="F498" s="51" t="s">
        <v>71</v>
      </c>
      <c r="G498" s="36" t="s">
        <v>555</v>
      </c>
    </row>
    <row r="499" spans="2:7">
      <c r="B499" s="61">
        <v>580702</v>
      </c>
      <c r="C499" s="35">
        <v>5</v>
      </c>
      <c r="D499" s="35">
        <v>8</v>
      </c>
      <c r="E499" s="51" t="s">
        <v>81</v>
      </c>
      <c r="F499" s="51" t="s">
        <v>73</v>
      </c>
      <c r="G499" s="36" t="s">
        <v>556</v>
      </c>
    </row>
    <row r="500" spans="2:7">
      <c r="B500" s="61">
        <v>580703</v>
      </c>
      <c r="C500" s="35">
        <v>5</v>
      </c>
      <c r="D500" s="35">
        <v>8</v>
      </c>
      <c r="E500" s="51" t="s">
        <v>81</v>
      </c>
      <c r="F500" s="51" t="s">
        <v>75</v>
      </c>
      <c r="G500" s="36" t="s">
        <v>557</v>
      </c>
    </row>
    <row r="501" spans="2:7" ht="24">
      <c r="B501" s="61">
        <v>580704</v>
      </c>
      <c r="C501" s="35">
        <v>5</v>
      </c>
      <c r="D501" s="35">
        <v>8</v>
      </c>
      <c r="E501" s="51" t="s">
        <v>81</v>
      </c>
      <c r="F501" s="51" t="s">
        <v>93</v>
      </c>
      <c r="G501" s="37" t="s">
        <v>558</v>
      </c>
    </row>
    <row r="502" spans="2:7">
      <c r="B502" s="61">
        <v>580705</v>
      </c>
      <c r="C502" s="35">
        <v>5</v>
      </c>
      <c r="D502" s="35">
        <v>8</v>
      </c>
      <c r="E502" s="51" t="s">
        <v>81</v>
      </c>
      <c r="F502" s="51" t="s">
        <v>77</v>
      </c>
      <c r="G502" s="36" t="s">
        <v>559</v>
      </c>
    </row>
    <row r="503" spans="2:7">
      <c r="B503" s="61">
        <v>580708</v>
      </c>
      <c r="C503" s="35">
        <v>5</v>
      </c>
      <c r="D503" s="35">
        <v>8</v>
      </c>
      <c r="E503" s="51" t="s">
        <v>81</v>
      </c>
      <c r="F503" s="51" t="s">
        <v>83</v>
      </c>
      <c r="G503" s="36" t="s">
        <v>560</v>
      </c>
    </row>
    <row r="504" spans="2:7">
      <c r="B504" s="61">
        <v>580709</v>
      </c>
      <c r="C504" s="35">
        <v>5</v>
      </c>
      <c r="D504" s="35">
        <v>8</v>
      </c>
      <c r="E504" s="51" t="s">
        <v>81</v>
      </c>
      <c r="F504" s="51" t="s">
        <v>85</v>
      </c>
      <c r="G504" s="36" t="s">
        <v>561</v>
      </c>
    </row>
    <row r="505" spans="2:7">
      <c r="B505" s="61">
        <v>580710</v>
      </c>
      <c r="C505" s="35">
        <v>5</v>
      </c>
      <c r="D505" s="35">
        <v>8</v>
      </c>
      <c r="E505" s="51" t="s">
        <v>81</v>
      </c>
      <c r="F505" s="35">
        <v>10</v>
      </c>
      <c r="G505" s="36" t="s">
        <v>562</v>
      </c>
    </row>
    <row r="506" spans="2:7">
      <c r="B506" s="61">
        <v>580799</v>
      </c>
      <c r="C506" s="35">
        <v>5</v>
      </c>
      <c r="D506" s="35">
        <v>8</v>
      </c>
      <c r="E506" s="51" t="s">
        <v>81</v>
      </c>
      <c r="F506" s="35">
        <v>99</v>
      </c>
      <c r="G506" s="36" t="s">
        <v>563</v>
      </c>
    </row>
    <row r="507" spans="2:7">
      <c r="B507" s="61">
        <v>5808</v>
      </c>
      <c r="C507" s="42">
        <v>5</v>
      </c>
      <c r="D507" s="42">
        <v>8</v>
      </c>
      <c r="E507" s="51" t="s">
        <v>83</v>
      </c>
      <c r="F507" s="44"/>
      <c r="G507" s="45" t="s">
        <v>564</v>
      </c>
    </row>
    <row r="508" spans="2:7">
      <c r="B508" s="61">
        <v>580801</v>
      </c>
      <c r="C508" s="35">
        <v>5</v>
      </c>
      <c r="D508" s="35">
        <v>8</v>
      </c>
      <c r="E508" s="51" t="s">
        <v>83</v>
      </c>
      <c r="F508" s="51" t="s">
        <v>71</v>
      </c>
      <c r="G508" s="36" t="s">
        <v>565</v>
      </c>
    </row>
    <row r="509" spans="2:7">
      <c r="B509" s="61">
        <v>580802</v>
      </c>
      <c r="C509" s="35">
        <v>5</v>
      </c>
      <c r="D509" s="35">
        <v>8</v>
      </c>
      <c r="E509" s="51" t="s">
        <v>83</v>
      </c>
      <c r="F509" s="51" t="s">
        <v>73</v>
      </c>
      <c r="G509" s="36" t="s">
        <v>481</v>
      </c>
    </row>
    <row r="510" spans="2:7">
      <c r="B510" s="61">
        <v>580803</v>
      </c>
      <c r="C510" s="35">
        <v>5</v>
      </c>
      <c r="D510" s="35">
        <v>8</v>
      </c>
      <c r="E510" s="51" t="s">
        <v>83</v>
      </c>
      <c r="F510" s="51" t="s">
        <v>75</v>
      </c>
      <c r="G510" s="36" t="s">
        <v>482</v>
      </c>
    </row>
    <row r="511" spans="2:7">
      <c r="B511" s="61">
        <v>580804</v>
      </c>
      <c r="C511" s="35">
        <v>5</v>
      </c>
      <c r="D511" s="35">
        <v>8</v>
      </c>
      <c r="E511" s="51" t="s">
        <v>83</v>
      </c>
      <c r="F511" s="51" t="s">
        <v>93</v>
      </c>
      <c r="G511" s="36" t="s">
        <v>483</v>
      </c>
    </row>
    <row r="512" spans="2:7">
      <c r="B512" s="61">
        <v>580805</v>
      </c>
      <c r="C512" s="35">
        <v>5</v>
      </c>
      <c r="D512" s="35">
        <v>8</v>
      </c>
      <c r="E512" s="51" t="s">
        <v>83</v>
      </c>
      <c r="F512" s="51" t="s">
        <v>77</v>
      </c>
      <c r="G512" s="36" t="s">
        <v>484</v>
      </c>
    </row>
    <row r="513" spans="2:7">
      <c r="B513" s="61">
        <v>580806</v>
      </c>
      <c r="C513" s="35">
        <v>5</v>
      </c>
      <c r="D513" s="35">
        <v>8</v>
      </c>
      <c r="E513" s="51" t="s">
        <v>83</v>
      </c>
      <c r="F513" s="51" t="s">
        <v>79</v>
      </c>
      <c r="G513" s="36" t="s">
        <v>485</v>
      </c>
    </row>
    <row r="514" spans="2:7">
      <c r="B514" s="61">
        <v>580808</v>
      </c>
      <c r="C514" s="35">
        <v>5</v>
      </c>
      <c r="D514" s="35">
        <v>8</v>
      </c>
      <c r="E514" s="51" t="s">
        <v>83</v>
      </c>
      <c r="F514" s="51" t="s">
        <v>83</v>
      </c>
      <c r="G514" s="36" t="s">
        <v>486</v>
      </c>
    </row>
    <row r="515" spans="2:7">
      <c r="B515" s="61">
        <v>580811</v>
      </c>
      <c r="C515" s="35">
        <v>5</v>
      </c>
      <c r="D515" s="35">
        <v>8</v>
      </c>
      <c r="E515" s="51" t="s">
        <v>83</v>
      </c>
      <c r="F515" s="35">
        <v>11</v>
      </c>
      <c r="G515" s="36" t="s">
        <v>566</v>
      </c>
    </row>
    <row r="516" spans="2:7">
      <c r="B516" s="61">
        <v>5809</v>
      </c>
      <c r="C516" s="42">
        <v>5</v>
      </c>
      <c r="D516" s="42">
        <v>8</v>
      </c>
      <c r="E516" s="51" t="s">
        <v>85</v>
      </c>
      <c r="F516" s="44"/>
      <c r="G516" s="45" t="s">
        <v>567</v>
      </c>
    </row>
    <row r="517" spans="2:7">
      <c r="B517" s="61">
        <v>580901</v>
      </c>
      <c r="C517" s="35">
        <v>5</v>
      </c>
      <c r="D517" s="35">
        <v>8</v>
      </c>
      <c r="E517" s="51" t="s">
        <v>85</v>
      </c>
      <c r="F517" s="51" t="s">
        <v>71</v>
      </c>
      <c r="G517" s="36" t="s">
        <v>480</v>
      </c>
    </row>
    <row r="518" spans="2:7">
      <c r="B518" s="61">
        <v>580902</v>
      </c>
      <c r="C518" s="35">
        <v>5</v>
      </c>
      <c r="D518" s="35">
        <v>8</v>
      </c>
      <c r="E518" s="51" t="s">
        <v>85</v>
      </c>
      <c r="F518" s="51" t="s">
        <v>73</v>
      </c>
      <c r="G518" s="36" t="s">
        <v>481</v>
      </c>
    </row>
    <row r="519" spans="2:7">
      <c r="B519" s="61">
        <v>580903</v>
      </c>
      <c r="C519" s="35">
        <v>5</v>
      </c>
      <c r="D519" s="35">
        <v>8</v>
      </c>
      <c r="E519" s="51" t="s">
        <v>85</v>
      </c>
      <c r="F519" s="51" t="s">
        <v>75</v>
      </c>
      <c r="G519" s="36" t="s">
        <v>482</v>
      </c>
    </row>
    <row r="520" spans="2:7">
      <c r="B520" s="61">
        <v>580904</v>
      </c>
      <c r="C520" s="35">
        <v>5</v>
      </c>
      <c r="D520" s="35">
        <v>8</v>
      </c>
      <c r="E520" s="51" t="s">
        <v>85</v>
      </c>
      <c r="F520" s="51" t="s">
        <v>93</v>
      </c>
      <c r="G520" s="36" t="s">
        <v>568</v>
      </c>
    </row>
    <row r="521" spans="2:7">
      <c r="B521" s="61">
        <v>580905</v>
      </c>
      <c r="C521" s="35">
        <v>5</v>
      </c>
      <c r="D521" s="35">
        <v>8</v>
      </c>
      <c r="E521" s="51" t="s">
        <v>85</v>
      </c>
      <c r="F521" s="51" t="s">
        <v>77</v>
      </c>
      <c r="G521" s="36" t="s">
        <v>484</v>
      </c>
    </row>
    <row r="522" spans="2:7">
      <c r="B522" s="61">
        <v>580906</v>
      </c>
      <c r="C522" s="35">
        <v>5</v>
      </c>
      <c r="D522" s="35">
        <v>8</v>
      </c>
      <c r="E522" s="51" t="s">
        <v>85</v>
      </c>
      <c r="F522" s="51" t="s">
        <v>79</v>
      </c>
      <c r="G522" s="36" t="s">
        <v>485</v>
      </c>
    </row>
    <row r="523" spans="2:7">
      <c r="B523" s="61">
        <v>580907</v>
      </c>
      <c r="C523" s="35">
        <v>5</v>
      </c>
      <c r="D523" s="35">
        <v>8</v>
      </c>
      <c r="E523" s="51" t="s">
        <v>85</v>
      </c>
      <c r="F523" s="51" t="s">
        <v>81</v>
      </c>
      <c r="G523" s="36" t="s">
        <v>486</v>
      </c>
    </row>
    <row r="524" spans="2:7">
      <c r="B524" s="61">
        <v>580910</v>
      </c>
      <c r="C524" s="35">
        <v>5</v>
      </c>
      <c r="D524" s="35">
        <v>8</v>
      </c>
      <c r="E524" s="51" t="s">
        <v>85</v>
      </c>
      <c r="F524" s="35">
        <v>10</v>
      </c>
      <c r="G524" s="36" t="s">
        <v>566</v>
      </c>
    </row>
    <row r="525" spans="2:7">
      <c r="B525" s="61">
        <v>580911</v>
      </c>
      <c r="C525" s="35">
        <v>5</v>
      </c>
      <c r="D525" s="35">
        <v>8</v>
      </c>
      <c r="E525" s="51" t="s">
        <v>85</v>
      </c>
      <c r="F525" s="35">
        <v>11</v>
      </c>
      <c r="G525" s="36" t="s">
        <v>569</v>
      </c>
    </row>
    <row r="526" spans="2:7">
      <c r="B526" s="61">
        <v>5810</v>
      </c>
      <c r="C526" s="42">
        <v>5</v>
      </c>
      <c r="D526" s="42">
        <v>8</v>
      </c>
      <c r="E526" s="53">
        <v>10</v>
      </c>
      <c r="F526" s="54"/>
      <c r="G526" s="45" t="s">
        <v>570</v>
      </c>
    </row>
    <row r="527" spans="2:7">
      <c r="B527" s="61">
        <v>581001</v>
      </c>
      <c r="C527" s="35">
        <v>5</v>
      </c>
      <c r="D527" s="35">
        <v>8</v>
      </c>
      <c r="E527" s="35">
        <v>10</v>
      </c>
      <c r="F527" s="51" t="s">
        <v>71</v>
      </c>
      <c r="G527" s="36" t="s">
        <v>571</v>
      </c>
    </row>
    <row r="528" spans="2:7">
      <c r="B528" s="61">
        <v>581002</v>
      </c>
      <c r="C528" s="35">
        <v>5</v>
      </c>
      <c r="D528" s="35">
        <v>8</v>
      </c>
      <c r="E528" s="35">
        <v>10</v>
      </c>
      <c r="F528" s="51" t="s">
        <v>73</v>
      </c>
      <c r="G528" s="36" t="s">
        <v>572</v>
      </c>
    </row>
    <row r="529" spans="2:7">
      <c r="B529" s="61">
        <v>581003</v>
      </c>
      <c r="C529" s="35">
        <v>5</v>
      </c>
      <c r="D529" s="35">
        <v>8</v>
      </c>
      <c r="E529" s="35">
        <v>10</v>
      </c>
      <c r="F529" s="51" t="s">
        <v>75</v>
      </c>
      <c r="G529" s="36" t="s">
        <v>573</v>
      </c>
    </row>
    <row r="530" spans="2:7">
      <c r="B530" s="61">
        <v>581004</v>
      </c>
      <c r="C530" s="35">
        <v>5</v>
      </c>
      <c r="D530" s="35">
        <v>8</v>
      </c>
      <c r="E530" s="35">
        <v>10</v>
      </c>
      <c r="F530" s="51" t="s">
        <v>93</v>
      </c>
      <c r="G530" s="36" t="s">
        <v>574</v>
      </c>
    </row>
    <row r="531" spans="2:7">
      <c r="B531" s="61">
        <v>581005</v>
      </c>
      <c r="C531" s="35">
        <v>5</v>
      </c>
      <c r="D531" s="35">
        <v>8</v>
      </c>
      <c r="E531" s="35">
        <v>10</v>
      </c>
      <c r="F531" s="51" t="s">
        <v>77</v>
      </c>
      <c r="G531" s="36" t="s">
        <v>575</v>
      </c>
    </row>
    <row r="532" spans="2:7">
      <c r="B532" s="61">
        <v>581006</v>
      </c>
      <c r="C532" s="35">
        <v>5</v>
      </c>
      <c r="D532" s="35">
        <v>8</v>
      </c>
      <c r="E532" s="35">
        <v>10</v>
      </c>
      <c r="F532" s="51" t="s">
        <v>79</v>
      </c>
      <c r="G532" s="36" t="s">
        <v>576</v>
      </c>
    </row>
    <row r="533" spans="2:7">
      <c r="B533" s="61">
        <v>581011</v>
      </c>
      <c r="C533" s="35">
        <v>5</v>
      </c>
      <c r="D533" s="35">
        <v>8</v>
      </c>
      <c r="E533" s="35">
        <v>10</v>
      </c>
      <c r="F533" s="35">
        <v>11</v>
      </c>
      <c r="G533" s="36" t="s">
        <v>577</v>
      </c>
    </row>
    <row r="534" spans="2:7">
      <c r="B534" s="61">
        <v>581012</v>
      </c>
      <c r="C534" s="35">
        <v>5</v>
      </c>
      <c r="D534" s="35">
        <v>8</v>
      </c>
      <c r="E534" s="35">
        <v>10</v>
      </c>
      <c r="F534" s="35">
        <v>12</v>
      </c>
      <c r="G534" s="36" t="s">
        <v>578</v>
      </c>
    </row>
    <row r="535" spans="2:7">
      <c r="B535" s="61">
        <v>581016</v>
      </c>
      <c r="C535" s="35">
        <v>5</v>
      </c>
      <c r="D535" s="35">
        <v>8</v>
      </c>
      <c r="E535" s="35">
        <v>10</v>
      </c>
      <c r="F535" s="35">
        <v>16</v>
      </c>
      <c r="G535" s="36" t="s">
        <v>579</v>
      </c>
    </row>
    <row r="536" spans="2:7">
      <c r="B536" s="61">
        <v>581017</v>
      </c>
      <c r="C536" s="35">
        <v>5</v>
      </c>
      <c r="D536" s="35">
        <v>8</v>
      </c>
      <c r="E536" s="35">
        <v>10</v>
      </c>
      <c r="F536" s="35">
        <v>17</v>
      </c>
      <c r="G536" s="36" t="s">
        <v>580</v>
      </c>
    </row>
    <row r="537" spans="2:7">
      <c r="B537" s="61">
        <v>581018</v>
      </c>
      <c r="C537" s="35">
        <v>5</v>
      </c>
      <c r="D537" s="35">
        <v>8</v>
      </c>
      <c r="E537" s="35">
        <v>10</v>
      </c>
      <c r="F537" s="35">
        <v>18</v>
      </c>
      <c r="G537" s="36" t="s">
        <v>581</v>
      </c>
    </row>
    <row r="538" spans="2:7">
      <c r="B538" s="61">
        <v>581019</v>
      </c>
      <c r="C538" s="35">
        <v>5</v>
      </c>
      <c r="D538" s="35">
        <v>8</v>
      </c>
      <c r="E538" s="35">
        <v>10</v>
      </c>
      <c r="F538" s="35">
        <v>19</v>
      </c>
      <c r="G538" s="36" t="s">
        <v>582</v>
      </c>
    </row>
    <row r="539" spans="2:7">
      <c r="B539" s="61">
        <v>581020</v>
      </c>
      <c r="C539" s="35">
        <v>5</v>
      </c>
      <c r="D539" s="35">
        <v>8</v>
      </c>
      <c r="E539" s="35">
        <v>10</v>
      </c>
      <c r="F539" s="35">
        <v>20</v>
      </c>
      <c r="G539" s="36" t="s">
        <v>583</v>
      </c>
    </row>
    <row r="540" spans="2:7" ht="24">
      <c r="B540" s="61">
        <v>581021</v>
      </c>
      <c r="C540" s="35">
        <v>5</v>
      </c>
      <c r="D540" s="35">
        <v>8</v>
      </c>
      <c r="E540" s="35">
        <v>10</v>
      </c>
      <c r="F540" s="35">
        <v>21</v>
      </c>
      <c r="G540" s="36" t="s">
        <v>584</v>
      </c>
    </row>
    <row r="541" spans="2:7">
      <c r="B541" s="61">
        <v>581022</v>
      </c>
      <c r="C541" s="35">
        <v>5</v>
      </c>
      <c r="D541" s="35">
        <v>8</v>
      </c>
      <c r="E541" s="35">
        <v>10</v>
      </c>
      <c r="F541" s="35">
        <v>22</v>
      </c>
      <c r="G541" s="36" t="s">
        <v>585</v>
      </c>
    </row>
    <row r="542" spans="2:7">
      <c r="B542" s="61">
        <v>5811</v>
      </c>
      <c r="C542" s="42">
        <v>5</v>
      </c>
      <c r="D542" s="42">
        <v>8</v>
      </c>
      <c r="E542" s="53">
        <v>11</v>
      </c>
      <c r="F542" s="54"/>
      <c r="G542" s="45" t="s">
        <v>586</v>
      </c>
    </row>
    <row r="543" spans="2:7">
      <c r="B543" s="61">
        <v>581101</v>
      </c>
      <c r="C543" s="35">
        <v>5</v>
      </c>
      <c r="D543" s="35">
        <v>8</v>
      </c>
      <c r="E543" s="35">
        <v>11</v>
      </c>
      <c r="F543" s="51" t="s">
        <v>71</v>
      </c>
      <c r="G543" s="36" t="s">
        <v>587</v>
      </c>
    </row>
    <row r="544" spans="2:7">
      <c r="B544" s="61">
        <v>5899</v>
      </c>
      <c r="C544" s="42">
        <v>5</v>
      </c>
      <c r="D544" s="42">
        <v>8</v>
      </c>
      <c r="E544" s="53">
        <v>99</v>
      </c>
      <c r="F544" s="54"/>
      <c r="G544" s="45" t="s">
        <v>185</v>
      </c>
    </row>
    <row r="545" spans="2:7">
      <c r="B545" s="61">
        <v>589901</v>
      </c>
      <c r="C545" s="35">
        <v>5</v>
      </c>
      <c r="D545" s="35">
        <v>8</v>
      </c>
      <c r="E545" s="35">
        <v>99</v>
      </c>
      <c r="F545" s="51" t="s">
        <v>71</v>
      </c>
      <c r="G545" s="36" t="s">
        <v>588</v>
      </c>
    </row>
    <row r="546" spans="2:7">
      <c r="B546" s="61">
        <v>59</v>
      </c>
      <c r="C546" s="38">
        <v>5</v>
      </c>
      <c r="D546" s="39">
        <v>9</v>
      </c>
      <c r="E546" s="40"/>
      <c r="F546" s="41"/>
      <c r="G546" s="50" t="s">
        <v>589</v>
      </c>
    </row>
    <row r="547" spans="2:7">
      <c r="B547" s="61">
        <v>5901</v>
      </c>
      <c r="C547" s="42">
        <v>5</v>
      </c>
      <c r="D547" s="42">
        <v>9</v>
      </c>
      <c r="E547" s="51" t="s">
        <v>71</v>
      </c>
      <c r="F547" s="44"/>
      <c r="G547" s="45" t="s">
        <v>185</v>
      </c>
    </row>
    <row r="548" spans="2:7">
      <c r="B548" s="61">
        <v>590101</v>
      </c>
      <c r="C548" s="35">
        <v>5</v>
      </c>
      <c r="D548" s="35">
        <v>9</v>
      </c>
      <c r="E548" s="51" t="s">
        <v>71</v>
      </c>
      <c r="F548" s="51" t="s">
        <v>71</v>
      </c>
      <c r="G548" s="36" t="s">
        <v>185</v>
      </c>
    </row>
    <row r="549" spans="2:7">
      <c r="B549" s="61">
        <v>6</v>
      </c>
      <c r="C549" s="46">
        <v>6</v>
      </c>
      <c r="D549" s="47"/>
      <c r="E549" s="47"/>
      <c r="F549" s="48"/>
      <c r="G549" s="49" t="s">
        <v>590</v>
      </c>
    </row>
    <row r="550" spans="2:7">
      <c r="B550" s="61">
        <v>61</v>
      </c>
      <c r="C550" s="38">
        <v>6</v>
      </c>
      <c r="D550" s="39">
        <v>1</v>
      </c>
      <c r="E550" s="40"/>
      <c r="F550" s="41"/>
      <c r="G550" s="50" t="s">
        <v>591</v>
      </c>
    </row>
    <row r="551" spans="2:7">
      <c r="B551" s="61">
        <v>6101</v>
      </c>
      <c r="C551" s="42">
        <v>6</v>
      </c>
      <c r="D551" s="42">
        <v>1</v>
      </c>
      <c r="E551" s="51" t="s">
        <v>71</v>
      </c>
      <c r="F551" s="44"/>
      <c r="G551" s="45" t="s">
        <v>70</v>
      </c>
    </row>
    <row r="552" spans="2:7">
      <c r="B552" s="61">
        <v>610101</v>
      </c>
      <c r="C552" s="35">
        <v>6</v>
      </c>
      <c r="D552" s="35">
        <v>1</v>
      </c>
      <c r="E552" s="51" t="s">
        <v>71</v>
      </c>
      <c r="F552" s="51" t="s">
        <v>71</v>
      </c>
      <c r="G552" s="36" t="s">
        <v>72</v>
      </c>
    </row>
    <row r="553" spans="2:7">
      <c r="B553" s="61">
        <v>610102</v>
      </c>
      <c r="C553" s="35">
        <v>6</v>
      </c>
      <c r="D553" s="35">
        <v>1</v>
      </c>
      <c r="E553" s="51" t="s">
        <v>71</v>
      </c>
      <c r="F553" s="51" t="s">
        <v>73</v>
      </c>
      <c r="G553" s="36" t="s">
        <v>74</v>
      </c>
    </row>
    <row r="554" spans="2:7">
      <c r="B554" s="61">
        <v>610103</v>
      </c>
      <c r="C554" s="35">
        <v>6</v>
      </c>
      <c r="D554" s="35">
        <v>1</v>
      </c>
      <c r="E554" s="51" t="s">
        <v>71</v>
      </c>
      <c r="F554" s="51" t="s">
        <v>75</v>
      </c>
      <c r="G554" s="36" t="s">
        <v>76</v>
      </c>
    </row>
    <row r="555" spans="2:7">
      <c r="B555" s="61">
        <v>610105</v>
      </c>
      <c r="C555" s="35">
        <v>6</v>
      </c>
      <c r="D555" s="35">
        <v>1</v>
      </c>
      <c r="E555" s="51" t="s">
        <v>71</v>
      </c>
      <c r="F555" s="51" t="s">
        <v>77</v>
      </c>
      <c r="G555" s="36" t="s">
        <v>78</v>
      </c>
    </row>
    <row r="556" spans="2:7">
      <c r="B556" s="61">
        <v>610106</v>
      </c>
      <c r="C556" s="35">
        <v>6</v>
      </c>
      <c r="D556" s="35">
        <v>1</v>
      </c>
      <c r="E556" s="51" t="s">
        <v>71</v>
      </c>
      <c r="F556" s="51" t="s">
        <v>79</v>
      </c>
      <c r="G556" s="36" t="s">
        <v>80</v>
      </c>
    </row>
    <row r="557" spans="2:7" ht="24">
      <c r="B557" s="61">
        <v>610108</v>
      </c>
      <c r="C557" s="35">
        <v>6</v>
      </c>
      <c r="D557" s="35">
        <v>1</v>
      </c>
      <c r="E557" s="51" t="s">
        <v>71</v>
      </c>
      <c r="F557" s="51" t="s">
        <v>83</v>
      </c>
      <c r="G557" s="37" t="s">
        <v>592</v>
      </c>
    </row>
    <row r="558" spans="2:7">
      <c r="B558" s="61">
        <v>610109</v>
      </c>
      <c r="C558" s="35">
        <v>6</v>
      </c>
      <c r="D558" s="35">
        <v>1</v>
      </c>
      <c r="E558" s="51" t="s">
        <v>71</v>
      </c>
      <c r="F558" s="51" t="s">
        <v>85</v>
      </c>
      <c r="G558" s="36" t="s">
        <v>86</v>
      </c>
    </row>
    <row r="559" spans="2:7">
      <c r="B559" s="61">
        <v>6102</v>
      </c>
      <c r="C559" s="42">
        <v>6</v>
      </c>
      <c r="D559" s="42">
        <v>1</v>
      </c>
      <c r="E559" s="51" t="s">
        <v>73</v>
      </c>
      <c r="F559" s="44"/>
      <c r="G559" s="45" t="s">
        <v>89</v>
      </c>
    </row>
    <row r="560" spans="2:7">
      <c r="B560" s="61">
        <v>610201</v>
      </c>
      <c r="C560" s="35">
        <v>6</v>
      </c>
      <c r="D560" s="35">
        <v>1</v>
      </c>
      <c r="E560" s="51" t="s">
        <v>73</v>
      </c>
      <c r="F560" s="51" t="s">
        <v>71</v>
      </c>
      <c r="G560" s="36" t="s">
        <v>90</v>
      </c>
    </row>
    <row r="561" spans="2:7">
      <c r="B561" s="61">
        <v>610203</v>
      </c>
      <c r="C561" s="35">
        <v>6</v>
      </c>
      <c r="D561" s="35">
        <v>1</v>
      </c>
      <c r="E561" s="51" t="s">
        <v>73</v>
      </c>
      <c r="F561" s="51" t="s">
        <v>75</v>
      </c>
      <c r="G561" s="36" t="s">
        <v>92</v>
      </c>
    </row>
    <row r="562" spans="2:7">
      <c r="B562" s="61">
        <v>610204</v>
      </c>
      <c r="C562" s="35">
        <v>6</v>
      </c>
      <c r="D562" s="35">
        <v>1</v>
      </c>
      <c r="E562" s="51" t="s">
        <v>73</v>
      </c>
      <c r="F562" s="51" t="s">
        <v>93</v>
      </c>
      <c r="G562" s="36" t="s">
        <v>94</v>
      </c>
    </row>
    <row r="563" spans="2:7">
      <c r="B563" s="61">
        <v>610205</v>
      </c>
      <c r="C563" s="35">
        <v>6</v>
      </c>
      <c r="D563" s="35">
        <v>1</v>
      </c>
      <c r="E563" s="51" t="s">
        <v>73</v>
      </c>
      <c r="F563" s="51" t="s">
        <v>77</v>
      </c>
      <c r="G563" s="36" t="s">
        <v>95</v>
      </c>
    </row>
    <row r="564" spans="2:7">
      <c r="B564" s="61">
        <v>610206</v>
      </c>
      <c r="C564" s="35">
        <v>6</v>
      </c>
      <c r="D564" s="35">
        <v>1</v>
      </c>
      <c r="E564" s="51" t="s">
        <v>73</v>
      </c>
      <c r="F564" s="51" t="s">
        <v>79</v>
      </c>
      <c r="G564" s="36" t="s">
        <v>96</v>
      </c>
    </row>
    <row r="565" spans="2:7">
      <c r="B565" s="61">
        <v>610207</v>
      </c>
      <c r="C565" s="35">
        <v>6</v>
      </c>
      <c r="D565" s="35">
        <v>1</v>
      </c>
      <c r="E565" s="51" t="s">
        <v>73</v>
      </c>
      <c r="F565" s="51" t="s">
        <v>81</v>
      </c>
      <c r="G565" s="36" t="s">
        <v>97</v>
      </c>
    </row>
    <row r="566" spans="2:7">
      <c r="B566" s="61">
        <v>610208</v>
      </c>
      <c r="C566" s="35">
        <v>6</v>
      </c>
      <c r="D566" s="35">
        <v>1</v>
      </c>
      <c r="E566" s="51" t="s">
        <v>73</v>
      </c>
      <c r="F566" s="51" t="s">
        <v>83</v>
      </c>
      <c r="G566" s="36" t="s">
        <v>98</v>
      </c>
    </row>
    <row r="567" spans="2:7">
      <c r="B567" s="61">
        <v>610209</v>
      </c>
      <c r="C567" s="35">
        <v>6</v>
      </c>
      <c r="D567" s="35">
        <v>1</v>
      </c>
      <c r="E567" s="51" t="s">
        <v>73</v>
      </c>
      <c r="F567" s="51" t="s">
        <v>85</v>
      </c>
      <c r="G567" s="36" t="s">
        <v>99</v>
      </c>
    </row>
    <row r="568" spans="2:7">
      <c r="B568" s="61">
        <v>610211</v>
      </c>
      <c r="C568" s="35">
        <v>6</v>
      </c>
      <c r="D568" s="35">
        <v>1</v>
      </c>
      <c r="E568" s="51" t="s">
        <v>73</v>
      </c>
      <c r="F568" s="35">
        <v>11</v>
      </c>
      <c r="G568" s="36" t="s">
        <v>102</v>
      </c>
    </row>
    <row r="569" spans="2:7">
      <c r="B569" s="61">
        <v>610212</v>
      </c>
      <c r="C569" s="35">
        <v>6</v>
      </c>
      <c r="D569" s="35">
        <v>1</v>
      </c>
      <c r="E569" s="51" t="s">
        <v>73</v>
      </c>
      <c r="F569" s="35">
        <v>12</v>
      </c>
      <c r="G569" s="36" t="s">
        <v>104</v>
      </c>
    </row>
    <row r="570" spans="2:7">
      <c r="B570" s="61">
        <v>610213</v>
      </c>
      <c r="C570" s="35">
        <v>6</v>
      </c>
      <c r="D570" s="35">
        <v>1</v>
      </c>
      <c r="E570" s="51" t="s">
        <v>73</v>
      </c>
      <c r="F570" s="35">
        <v>13</v>
      </c>
      <c r="G570" s="36" t="s">
        <v>106</v>
      </c>
    </row>
    <row r="571" spans="2:7">
      <c r="B571" s="61">
        <v>610217</v>
      </c>
      <c r="C571" s="35">
        <v>6</v>
      </c>
      <c r="D571" s="35">
        <v>1</v>
      </c>
      <c r="E571" s="51" t="s">
        <v>73</v>
      </c>
      <c r="F571" s="35">
        <v>17</v>
      </c>
      <c r="G571" s="36" t="s">
        <v>593</v>
      </c>
    </row>
    <row r="572" spans="2:7">
      <c r="B572" s="61">
        <v>610218</v>
      </c>
      <c r="C572" s="35">
        <v>6</v>
      </c>
      <c r="D572" s="35">
        <v>1</v>
      </c>
      <c r="E572" s="51" t="s">
        <v>73</v>
      </c>
      <c r="F572" s="35">
        <v>18</v>
      </c>
      <c r="G572" s="36" t="s">
        <v>113</v>
      </c>
    </row>
    <row r="573" spans="2:7">
      <c r="B573" s="61">
        <v>610220</v>
      </c>
      <c r="C573" s="35">
        <v>6</v>
      </c>
      <c r="D573" s="35">
        <v>1</v>
      </c>
      <c r="E573" s="51" t="s">
        <v>73</v>
      </c>
      <c r="F573" s="35">
        <v>20</v>
      </c>
      <c r="G573" s="36" t="s">
        <v>114</v>
      </c>
    </row>
    <row r="574" spans="2:7">
      <c r="B574" s="61">
        <v>610223</v>
      </c>
      <c r="C574" s="35">
        <v>6</v>
      </c>
      <c r="D574" s="35">
        <v>1</v>
      </c>
      <c r="E574" s="51" t="s">
        <v>73</v>
      </c>
      <c r="F574" s="35">
        <v>23</v>
      </c>
      <c r="G574" s="36" t="s">
        <v>115</v>
      </c>
    </row>
    <row r="575" spans="2:7">
      <c r="B575" s="61">
        <v>610224</v>
      </c>
      <c r="C575" s="35">
        <v>6</v>
      </c>
      <c r="D575" s="35">
        <v>1</v>
      </c>
      <c r="E575" s="51" t="s">
        <v>73</v>
      </c>
      <c r="F575" s="35">
        <v>24</v>
      </c>
      <c r="G575" s="36" t="s">
        <v>116</v>
      </c>
    </row>
    <row r="576" spans="2:7">
      <c r="B576" s="61">
        <v>610225</v>
      </c>
      <c r="C576" s="35">
        <v>6</v>
      </c>
      <c r="D576" s="35">
        <v>1</v>
      </c>
      <c r="E576" s="51" t="s">
        <v>73</v>
      </c>
      <c r="F576" s="35">
        <v>25</v>
      </c>
      <c r="G576" s="36" t="s">
        <v>117</v>
      </c>
    </row>
    <row r="577" spans="2:7">
      <c r="B577" s="61">
        <v>610227</v>
      </c>
      <c r="C577" s="35">
        <v>6</v>
      </c>
      <c r="D577" s="35">
        <v>1</v>
      </c>
      <c r="E577" s="51" t="s">
        <v>73</v>
      </c>
      <c r="F577" s="35">
        <v>27</v>
      </c>
      <c r="G577" s="36" t="s">
        <v>118</v>
      </c>
    </row>
    <row r="578" spans="2:7">
      <c r="B578" s="61">
        <v>610228</v>
      </c>
      <c r="C578" s="35">
        <v>6</v>
      </c>
      <c r="D578" s="35">
        <v>1</v>
      </c>
      <c r="E578" s="51" t="s">
        <v>73</v>
      </c>
      <c r="F578" s="35">
        <v>28</v>
      </c>
      <c r="G578" s="36" t="s">
        <v>119</v>
      </c>
    </row>
    <row r="579" spans="2:7">
      <c r="B579" s="61">
        <v>610229</v>
      </c>
      <c r="C579" s="35">
        <v>6</v>
      </c>
      <c r="D579" s="35">
        <v>1</v>
      </c>
      <c r="E579" s="51" t="s">
        <v>73</v>
      </c>
      <c r="F579" s="35">
        <v>29</v>
      </c>
      <c r="G579" s="36" t="s">
        <v>120</v>
      </c>
    </row>
    <row r="580" spans="2:7">
      <c r="B580" s="61">
        <v>610230</v>
      </c>
      <c r="C580" s="35">
        <v>6</v>
      </c>
      <c r="D580" s="35">
        <v>1</v>
      </c>
      <c r="E580" s="51" t="s">
        <v>73</v>
      </c>
      <c r="F580" s="35">
        <v>30</v>
      </c>
      <c r="G580" s="36" t="s">
        <v>121</v>
      </c>
    </row>
    <row r="581" spans="2:7">
      <c r="B581" s="61">
        <v>610231</v>
      </c>
      <c r="C581" s="35">
        <v>6</v>
      </c>
      <c r="D581" s="35">
        <v>1</v>
      </c>
      <c r="E581" s="51" t="s">
        <v>73</v>
      </c>
      <c r="F581" s="35">
        <v>31</v>
      </c>
      <c r="G581" s="36" t="s">
        <v>122</v>
      </c>
    </row>
    <row r="582" spans="2:7">
      <c r="B582" s="61">
        <v>610232</v>
      </c>
      <c r="C582" s="35">
        <v>6</v>
      </c>
      <c r="D582" s="35">
        <v>1</v>
      </c>
      <c r="E582" s="51" t="s">
        <v>73</v>
      </c>
      <c r="F582" s="35">
        <v>32</v>
      </c>
      <c r="G582" s="36" t="s">
        <v>594</v>
      </c>
    </row>
    <row r="583" spans="2:7">
      <c r="B583" s="61">
        <v>610233</v>
      </c>
      <c r="C583" s="35">
        <v>6</v>
      </c>
      <c r="D583" s="35">
        <v>1</v>
      </c>
      <c r="E583" s="51" t="s">
        <v>73</v>
      </c>
      <c r="F583" s="35">
        <v>33</v>
      </c>
      <c r="G583" s="36" t="s">
        <v>124</v>
      </c>
    </row>
    <row r="584" spans="2:7">
      <c r="B584" s="61">
        <v>610235</v>
      </c>
      <c r="C584" s="35">
        <v>6</v>
      </c>
      <c r="D584" s="35">
        <v>1</v>
      </c>
      <c r="E584" s="51" t="s">
        <v>73</v>
      </c>
      <c r="F584" s="35">
        <v>35</v>
      </c>
      <c r="G584" s="36" t="s">
        <v>126</v>
      </c>
    </row>
    <row r="585" spans="2:7">
      <c r="B585" s="61">
        <v>6103</v>
      </c>
      <c r="C585" s="42">
        <v>6</v>
      </c>
      <c r="D585" s="42">
        <v>1</v>
      </c>
      <c r="E585" s="51" t="s">
        <v>75</v>
      </c>
      <c r="F585" s="44"/>
      <c r="G585" s="45" t="s">
        <v>127</v>
      </c>
    </row>
    <row r="586" spans="2:7">
      <c r="B586" s="61">
        <v>610301</v>
      </c>
      <c r="C586" s="35">
        <v>6</v>
      </c>
      <c r="D586" s="35">
        <v>1</v>
      </c>
      <c r="E586" s="51" t="s">
        <v>75</v>
      </c>
      <c r="F586" s="51" t="s">
        <v>71</v>
      </c>
      <c r="G586" s="36" t="s">
        <v>128</v>
      </c>
    </row>
    <row r="587" spans="2:7">
      <c r="B587" s="61">
        <v>610302</v>
      </c>
      <c r="C587" s="35">
        <v>6</v>
      </c>
      <c r="D587" s="35">
        <v>1</v>
      </c>
      <c r="E587" s="51" t="s">
        <v>75</v>
      </c>
      <c r="F587" s="51" t="s">
        <v>73</v>
      </c>
      <c r="G587" s="36" t="s">
        <v>129</v>
      </c>
    </row>
    <row r="588" spans="2:7">
      <c r="B588" s="61">
        <v>610303</v>
      </c>
      <c r="C588" s="35">
        <v>6</v>
      </c>
      <c r="D588" s="35">
        <v>1</v>
      </c>
      <c r="E588" s="51" t="s">
        <v>75</v>
      </c>
      <c r="F588" s="51" t="s">
        <v>75</v>
      </c>
      <c r="G588" s="36" t="s">
        <v>130</v>
      </c>
    </row>
    <row r="589" spans="2:7">
      <c r="B589" s="61">
        <v>610304</v>
      </c>
      <c r="C589" s="35">
        <v>6</v>
      </c>
      <c r="D589" s="35">
        <v>1</v>
      </c>
      <c r="E589" s="51" t="s">
        <v>75</v>
      </c>
      <c r="F589" s="51" t="s">
        <v>93</v>
      </c>
      <c r="G589" s="36" t="s">
        <v>131</v>
      </c>
    </row>
    <row r="590" spans="2:7">
      <c r="B590" s="61">
        <v>610305</v>
      </c>
      <c r="C590" s="35">
        <v>6</v>
      </c>
      <c r="D590" s="35">
        <v>1</v>
      </c>
      <c r="E590" s="51" t="s">
        <v>75</v>
      </c>
      <c r="F590" s="51" t="s">
        <v>77</v>
      </c>
      <c r="G590" s="36" t="s">
        <v>132</v>
      </c>
    </row>
    <row r="591" spans="2:7">
      <c r="B591" s="61">
        <v>610306</v>
      </c>
      <c r="C591" s="35">
        <v>6</v>
      </c>
      <c r="D591" s="35">
        <v>1</v>
      </c>
      <c r="E591" s="51" t="s">
        <v>75</v>
      </c>
      <c r="F591" s="51" t="s">
        <v>79</v>
      </c>
      <c r="G591" s="36" t="s">
        <v>133</v>
      </c>
    </row>
    <row r="592" spans="2:7">
      <c r="B592" s="61">
        <v>610307</v>
      </c>
      <c r="C592" s="35">
        <v>6</v>
      </c>
      <c r="D592" s="35">
        <v>1</v>
      </c>
      <c r="E592" s="51" t="s">
        <v>75</v>
      </c>
      <c r="F592" s="51" t="s">
        <v>81</v>
      </c>
      <c r="G592" s="36" t="s">
        <v>134</v>
      </c>
    </row>
    <row r="593" spans="2:7">
      <c r="B593" s="61">
        <v>610309</v>
      </c>
      <c r="C593" s="35">
        <v>6</v>
      </c>
      <c r="D593" s="35">
        <v>1</v>
      </c>
      <c r="E593" s="51" t="s">
        <v>75</v>
      </c>
      <c r="F593" s="51" t="s">
        <v>85</v>
      </c>
      <c r="G593" s="36" t="s">
        <v>136</v>
      </c>
    </row>
    <row r="594" spans="2:7">
      <c r="B594" s="61">
        <v>610311</v>
      </c>
      <c r="C594" s="35">
        <v>6</v>
      </c>
      <c r="D594" s="35">
        <v>1</v>
      </c>
      <c r="E594" s="51" t="s">
        <v>75</v>
      </c>
      <c r="F594" s="35">
        <v>11</v>
      </c>
      <c r="G594" s="36" t="s">
        <v>138</v>
      </c>
    </row>
    <row r="595" spans="2:7">
      <c r="B595" s="61">
        <v>610313</v>
      </c>
      <c r="C595" s="35">
        <v>6</v>
      </c>
      <c r="D595" s="35">
        <v>1</v>
      </c>
      <c r="E595" s="51" t="s">
        <v>75</v>
      </c>
      <c r="F595" s="35">
        <v>13</v>
      </c>
      <c r="G595" s="36" t="s">
        <v>595</v>
      </c>
    </row>
    <row r="596" spans="2:7">
      <c r="B596" s="61">
        <v>6104</v>
      </c>
      <c r="C596" s="42">
        <v>6</v>
      </c>
      <c r="D596" s="42">
        <v>1</v>
      </c>
      <c r="E596" s="51" t="s">
        <v>93</v>
      </c>
      <c r="F596" s="44"/>
      <c r="G596" s="45" t="s">
        <v>141</v>
      </c>
    </row>
    <row r="597" spans="2:7">
      <c r="B597" s="61">
        <v>610401</v>
      </c>
      <c r="C597" s="35">
        <v>6</v>
      </c>
      <c r="D597" s="35">
        <v>1</v>
      </c>
      <c r="E597" s="51" t="s">
        <v>93</v>
      </c>
      <c r="F597" s="51" t="s">
        <v>71</v>
      </c>
      <c r="G597" s="36" t="s">
        <v>142</v>
      </c>
    </row>
    <row r="598" spans="2:7">
      <c r="B598" s="61">
        <v>610402</v>
      </c>
      <c r="C598" s="35">
        <v>6</v>
      </c>
      <c r="D598" s="35">
        <v>1</v>
      </c>
      <c r="E598" s="51" t="s">
        <v>93</v>
      </c>
      <c r="F598" s="51" t="s">
        <v>73</v>
      </c>
      <c r="G598" s="36" t="s">
        <v>143</v>
      </c>
    </row>
    <row r="599" spans="2:7">
      <c r="B599" s="61">
        <v>610403</v>
      </c>
      <c r="C599" s="35">
        <v>6</v>
      </c>
      <c r="D599" s="35">
        <v>1</v>
      </c>
      <c r="E599" s="51" t="s">
        <v>93</v>
      </c>
      <c r="F599" s="51" t="s">
        <v>75</v>
      </c>
      <c r="G599" s="36" t="s">
        <v>144</v>
      </c>
    </row>
    <row r="600" spans="2:7">
      <c r="B600" s="61">
        <v>610605</v>
      </c>
      <c r="C600" s="35">
        <v>6</v>
      </c>
      <c r="D600" s="35">
        <v>1</v>
      </c>
      <c r="E600" s="51" t="s">
        <v>79</v>
      </c>
      <c r="F600" s="51" t="s">
        <v>77</v>
      </c>
      <c r="G600" s="36" t="s">
        <v>170</v>
      </c>
    </row>
    <row r="601" spans="2:7" ht="24">
      <c r="B601" s="61">
        <v>610606</v>
      </c>
      <c r="C601" s="35">
        <v>6</v>
      </c>
      <c r="D601" s="35">
        <v>1</v>
      </c>
      <c r="E601" s="51" t="s">
        <v>79</v>
      </c>
      <c r="F601" s="51" t="s">
        <v>79</v>
      </c>
      <c r="G601" s="37" t="s">
        <v>596</v>
      </c>
    </row>
    <row r="602" spans="2:7">
      <c r="B602" s="61">
        <v>6107</v>
      </c>
      <c r="C602" s="42">
        <v>6</v>
      </c>
      <c r="D602" s="42">
        <v>1</v>
      </c>
      <c r="E602" s="51" t="s">
        <v>81</v>
      </c>
      <c r="F602" s="44"/>
      <c r="G602" s="45" t="s">
        <v>172</v>
      </c>
    </row>
    <row r="603" spans="2:7">
      <c r="B603" s="61">
        <v>610702</v>
      </c>
      <c r="C603" s="35">
        <v>6</v>
      </c>
      <c r="D603" s="35">
        <v>1</v>
      </c>
      <c r="E603" s="51" t="s">
        <v>81</v>
      </c>
      <c r="F603" s="51" t="s">
        <v>73</v>
      </c>
      <c r="G603" s="36" t="s">
        <v>173</v>
      </c>
    </row>
    <row r="604" spans="2:7">
      <c r="B604" s="61">
        <v>610703</v>
      </c>
      <c r="C604" s="35">
        <v>6</v>
      </c>
      <c r="D604" s="35">
        <v>1</v>
      </c>
      <c r="E604" s="51" t="s">
        <v>81</v>
      </c>
      <c r="F604" s="51" t="s">
        <v>75</v>
      </c>
      <c r="G604" s="36" t="s">
        <v>174</v>
      </c>
    </row>
    <row r="605" spans="2:7">
      <c r="B605" s="61">
        <v>610704</v>
      </c>
      <c r="C605" s="35">
        <v>6</v>
      </c>
      <c r="D605" s="35">
        <v>1</v>
      </c>
      <c r="E605" s="51" t="s">
        <v>81</v>
      </c>
      <c r="F605" s="51" t="s">
        <v>93</v>
      </c>
      <c r="G605" s="36" t="s">
        <v>175</v>
      </c>
    </row>
    <row r="606" spans="2:7">
      <c r="B606" s="61">
        <v>610705</v>
      </c>
      <c r="C606" s="35">
        <v>6</v>
      </c>
      <c r="D606" s="35">
        <v>1</v>
      </c>
      <c r="E606" s="51" t="s">
        <v>81</v>
      </c>
      <c r="F606" s="51" t="s">
        <v>77</v>
      </c>
      <c r="G606" s="36" t="s">
        <v>176</v>
      </c>
    </row>
    <row r="607" spans="2:7">
      <c r="B607" s="61">
        <v>610706</v>
      </c>
      <c r="C607" s="35">
        <v>6</v>
      </c>
      <c r="D607" s="35">
        <v>1</v>
      </c>
      <c r="E607" s="51" t="s">
        <v>81</v>
      </c>
      <c r="F607" s="51" t="s">
        <v>79</v>
      </c>
      <c r="G607" s="36" t="s">
        <v>177</v>
      </c>
    </row>
    <row r="608" spans="2:7">
      <c r="B608" s="61">
        <v>610707</v>
      </c>
      <c r="C608" s="35">
        <v>6</v>
      </c>
      <c r="D608" s="35">
        <v>1</v>
      </c>
      <c r="E608" s="51" t="s">
        <v>81</v>
      </c>
      <c r="F608" s="51" t="s">
        <v>81</v>
      </c>
      <c r="G608" s="36" t="s">
        <v>178</v>
      </c>
    </row>
    <row r="609" spans="2:7">
      <c r="B609" s="61">
        <v>610708</v>
      </c>
      <c r="C609" s="35">
        <v>6</v>
      </c>
      <c r="D609" s="35">
        <v>1</v>
      </c>
      <c r="E609" s="51" t="s">
        <v>81</v>
      </c>
      <c r="F609" s="51" t="s">
        <v>83</v>
      </c>
      <c r="G609" s="36" t="s">
        <v>179</v>
      </c>
    </row>
    <row r="610" spans="2:7">
      <c r="B610" s="61">
        <v>610709</v>
      </c>
      <c r="C610" s="35">
        <v>6</v>
      </c>
      <c r="D610" s="35">
        <v>1</v>
      </c>
      <c r="E610" s="51" t="s">
        <v>81</v>
      </c>
      <c r="F610" s="51" t="s">
        <v>85</v>
      </c>
      <c r="G610" s="36" t="s">
        <v>180</v>
      </c>
    </row>
    <row r="611" spans="2:7">
      <c r="B611" s="61">
        <v>610710</v>
      </c>
      <c r="C611" s="35">
        <v>6</v>
      </c>
      <c r="D611" s="35">
        <v>1</v>
      </c>
      <c r="E611" s="51" t="s">
        <v>81</v>
      </c>
      <c r="F611" s="35">
        <v>10</v>
      </c>
      <c r="G611" s="36" t="s">
        <v>181</v>
      </c>
    </row>
    <row r="612" spans="2:7">
      <c r="B612" s="61">
        <v>610711</v>
      </c>
      <c r="C612" s="35">
        <v>6</v>
      </c>
      <c r="D612" s="35">
        <v>1</v>
      </c>
      <c r="E612" s="51" t="s">
        <v>81</v>
      </c>
      <c r="F612" s="35">
        <v>11</v>
      </c>
      <c r="G612" s="36" t="s">
        <v>182</v>
      </c>
    </row>
    <row r="613" spans="2:7">
      <c r="B613" s="61">
        <v>610799</v>
      </c>
      <c r="C613" s="35">
        <v>6</v>
      </c>
      <c r="D613" s="35">
        <v>1</v>
      </c>
      <c r="E613" s="51" t="s">
        <v>81</v>
      </c>
      <c r="F613" s="35">
        <v>99</v>
      </c>
      <c r="G613" s="36" t="s">
        <v>184</v>
      </c>
    </row>
    <row r="614" spans="2:7">
      <c r="B614" s="61">
        <v>6199</v>
      </c>
      <c r="C614" s="42">
        <v>6</v>
      </c>
      <c r="D614" s="42">
        <v>1</v>
      </c>
      <c r="E614" s="53">
        <v>99</v>
      </c>
      <c r="F614" s="54"/>
      <c r="G614" s="45" t="s">
        <v>185</v>
      </c>
    </row>
    <row r="615" spans="2:7">
      <c r="B615" s="61">
        <v>619901</v>
      </c>
      <c r="C615" s="35">
        <v>6</v>
      </c>
      <c r="D615" s="35">
        <v>1</v>
      </c>
      <c r="E615" s="35">
        <v>99</v>
      </c>
      <c r="F615" s="51" t="s">
        <v>71</v>
      </c>
      <c r="G615" s="36" t="s">
        <v>597</v>
      </c>
    </row>
    <row r="616" spans="2:7">
      <c r="B616" s="61">
        <v>63</v>
      </c>
      <c r="C616" s="38">
        <v>6</v>
      </c>
      <c r="D616" s="39">
        <v>3</v>
      </c>
      <c r="E616" s="40"/>
      <c r="F616" s="41"/>
      <c r="G616" s="50" t="s">
        <v>598</v>
      </c>
    </row>
    <row r="617" spans="2:7">
      <c r="B617" s="61">
        <v>6301</v>
      </c>
      <c r="C617" s="42">
        <v>6</v>
      </c>
      <c r="D617" s="42">
        <v>3</v>
      </c>
      <c r="E617" s="51" t="s">
        <v>71</v>
      </c>
      <c r="F617" s="44"/>
      <c r="G617" s="45" t="s">
        <v>246</v>
      </c>
    </row>
    <row r="618" spans="2:7">
      <c r="B618" s="61">
        <v>630101</v>
      </c>
      <c r="C618" s="35">
        <v>6</v>
      </c>
      <c r="D618" s="35">
        <v>3</v>
      </c>
      <c r="E618" s="51" t="s">
        <v>71</v>
      </c>
      <c r="F618" s="51" t="s">
        <v>71</v>
      </c>
      <c r="G618" s="36" t="s">
        <v>247</v>
      </c>
    </row>
    <row r="619" spans="2:7">
      <c r="B619" s="61">
        <v>630102</v>
      </c>
      <c r="C619" s="35">
        <v>6</v>
      </c>
      <c r="D619" s="35">
        <v>3</v>
      </c>
      <c r="E619" s="51" t="s">
        <v>71</v>
      </c>
      <c r="F619" s="51" t="s">
        <v>73</v>
      </c>
      <c r="G619" s="36" t="s">
        <v>248</v>
      </c>
    </row>
    <row r="620" spans="2:7">
      <c r="B620" s="61">
        <v>630104</v>
      </c>
      <c r="C620" s="35">
        <v>6</v>
      </c>
      <c r="D620" s="35">
        <v>3</v>
      </c>
      <c r="E620" s="51" t="s">
        <v>71</v>
      </c>
      <c r="F620" s="51" t="s">
        <v>93</v>
      </c>
      <c r="G620" s="36" t="s">
        <v>249</v>
      </c>
    </row>
    <row r="621" spans="2:7">
      <c r="B621" s="61">
        <v>630105</v>
      </c>
      <c r="C621" s="35">
        <v>6</v>
      </c>
      <c r="D621" s="35">
        <v>3</v>
      </c>
      <c r="E621" s="51" t="s">
        <v>71</v>
      </c>
      <c r="F621" s="51" t="s">
        <v>77</v>
      </c>
      <c r="G621" s="36" t="s">
        <v>250</v>
      </c>
    </row>
    <row r="622" spans="2:7">
      <c r="B622" s="61">
        <v>630106</v>
      </c>
      <c r="C622" s="35">
        <v>6</v>
      </c>
      <c r="D622" s="35">
        <v>3</v>
      </c>
      <c r="E622" s="51" t="s">
        <v>71</v>
      </c>
      <c r="F622" s="51" t="s">
        <v>79</v>
      </c>
      <c r="G622" s="36" t="s">
        <v>251</v>
      </c>
    </row>
    <row r="623" spans="2:7">
      <c r="B623" s="61">
        <v>6302</v>
      </c>
      <c r="C623" s="42">
        <v>6</v>
      </c>
      <c r="D623" s="42">
        <v>3</v>
      </c>
      <c r="E623" s="51" t="s">
        <v>73</v>
      </c>
      <c r="F623" s="44"/>
      <c r="G623" s="45" t="s">
        <v>252</v>
      </c>
    </row>
    <row r="624" spans="2:7">
      <c r="B624" s="61">
        <v>630201</v>
      </c>
      <c r="C624" s="35">
        <v>6</v>
      </c>
      <c r="D624" s="35">
        <v>3</v>
      </c>
      <c r="E624" s="51" t="s">
        <v>73</v>
      </c>
      <c r="F624" s="51" t="s">
        <v>71</v>
      </c>
      <c r="G624" s="36" t="s">
        <v>253</v>
      </c>
    </row>
    <row r="625" spans="2:7">
      <c r="B625" s="61">
        <v>630202</v>
      </c>
      <c r="C625" s="35">
        <v>6</v>
      </c>
      <c r="D625" s="35">
        <v>3</v>
      </c>
      <c r="E625" s="51" t="s">
        <v>73</v>
      </c>
      <c r="F625" s="51" t="s">
        <v>73</v>
      </c>
      <c r="G625" s="36" t="s">
        <v>254</v>
      </c>
    </row>
    <row r="626" spans="2:7">
      <c r="B626" s="61">
        <v>630203</v>
      </c>
      <c r="C626" s="35">
        <v>6</v>
      </c>
      <c r="D626" s="35">
        <v>3</v>
      </c>
      <c r="E626" s="51" t="s">
        <v>73</v>
      </c>
      <c r="F626" s="51" t="s">
        <v>75</v>
      </c>
      <c r="G626" s="36" t="s">
        <v>255</v>
      </c>
    </row>
    <row r="627" spans="2:7" ht="36">
      <c r="B627" s="61">
        <v>630204</v>
      </c>
      <c r="C627" s="35">
        <v>6</v>
      </c>
      <c r="D627" s="35">
        <v>3</v>
      </c>
      <c r="E627" s="51" t="s">
        <v>73</v>
      </c>
      <c r="F627" s="51" t="s">
        <v>93</v>
      </c>
      <c r="G627" s="37" t="s">
        <v>599</v>
      </c>
    </row>
    <row r="628" spans="2:7">
      <c r="B628" s="61">
        <v>630207</v>
      </c>
      <c r="C628" s="35">
        <v>6</v>
      </c>
      <c r="D628" s="35">
        <v>3</v>
      </c>
      <c r="E628" s="51" t="s">
        <v>73</v>
      </c>
      <c r="F628" s="51" t="s">
        <v>81</v>
      </c>
      <c r="G628" s="36" t="s">
        <v>600</v>
      </c>
    </row>
    <row r="629" spans="2:7">
      <c r="B629" s="61">
        <v>630208</v>
      </c>
      <c r="C629" s="35">
        <v>6</v>
      </c>
      <c r="D629" s="35">
        <v>3</v>
      </c>
      <c r="E629" s="51" t="s">
        <v>73</v>
      </c>
      <c r="F629" s="51" t="s">
        <v>83</v>
      </c>
      <c r="G629" s="36" t="s">
        <v>601</v>
      </c>
    </row>
    <row r="630" spans="2:7" ht="24">
      <c r="B630" s="61">
        <v>630209</v>
      </c>
      <c r="C630" s="35">
        <v>6</v>
      </c>
      <c r="D630" s="35">
        <v>3</v>
      </c>
      <c r="E630" s="51" t="s">
        <v>73</v>
      </c>
      <c r="F630" s="51" t="s">
        <v>85</v>
      </c>
      <c r="G630" s="37" t="s">
        <v>602</v>
      </c>
    </row>
    <row r="631" spans="2:7">
      <c r="B631" s="61">
        <v>630210</v>
      </c>
      <c r="C631" s="35">
        <v>6</v>
      </c>
      <c r="D631" s="35">
        <v>3</v>
      </c>
      <c r="E631" s="51" t="s">
        <v>73</v>
      </c>
      <c r="F631" s="35">
        <v>10</v>
      </c>
      <c r="G631" s="36" t="s">
        <v>262</v>
      </c>
    </row>
    <row r="632" spans="2:7">
      <c r="B632" s="61">
        <v>630212</v>
      </c>
      <c r="C632" s="35">
        <v>6</v>
      </c>
      <c r="D632" s="35">
        <v>3</v>
      </c>
      <c r="E632" s="51" t="s">
        <v>73</v>
      </c>
      <c r="F632" s="35">
        <v>12</v>
      </c>
      <c r="G632" s="36" t="s">
        <v>263</v>
      </c>
    </row>
    <row r="633" spans="2:7">
      <c r="B633" s="61">
        <v>630217</v>
      </c>
      <c r="C633" s="35">
        <v>6</v>
      </c>
      <c r="D633" s="35">
        <v>3</v>
      </c>
      <c r="E633" s="51" t="s">
        <v>73</v>
      </c>
      <c r="F633" s="35">
        <v>17</v>
      </c>
      <c r="G633" s="36" t="s">
        <v>266</v>
      </c>
    </row>
    <row r="634" spans="2:7">
      <c r="B634" s="61">
        <v>630218</v>
      </c>
      <c r="C634" s="35">
        <v>6</v>
      </c>
      <c r="D634" s="35">
        <v>3</v>
      </c>
      <c r="E634" s="51" t="s">
        <v>73</v>
      </c>
      <c r="F634" s="35">
        <v>18</v>
      </c>
      <c r="G634" s="36" t="s">
        <v>267</v>
      </c>
    </row>
    <row r="635" spans="2:7">
      <c r="B635" s="61">
        <v>630219</v>
      </c>
      <c r="C635" s="35">
        <v>6</v>
      </c>
      <c r="D635" s="35">
        <v>3</v>
      </c>
      <c r="E635" s="51" t="s">
        <v>73</v>
      </c>
      <c r="F635" s="35">
        <v>19</v>
      </c>
      <c r="G635" s="36" t="s">
        <v>268</v>
      </c>
    </row>
    <row r="636" spans="2:7">
      <c r="B636" s="61">
        <v>630220</v>
      </c>
      <c r="C636" s="35">
        <v>6</v>
      </c>
      <c r="D636" s="35">
        <v>3</v>
      </c>
      <c r="E636" s="51" t="s">
        <v>73</v>
      </c>
      <c r="F636" s="35">
        <v>20</v>
      </c>
      <c r="G636" s="36" t="s">
        <v>603</v>
      </c>
    </row>
    <row r="637" spans="2:7">
      <c r="B637" s="61">
        <v>630221</v>
      </c>
      <c r="C637" s="35">
        <v>6</v>
      </c>
      <c r="D637" s="35">
        <v>3</v>
      </c>
      <c r="E637" s="51" t="s">
        <v>73</v>
      </c>
      <c r="F637" s="35">
        <v>21</v>
      </c>
      <c r="G637" s="36" t="s">
        <v>270</v>
      </c>
    </row>
    <row r="638" spans="2:7">
      <c r="B638" s="61">
        <v>630222</v>
      </c>
      <c r="C638" s="35">
        <v>6</v>
      </c>
      <c r="D638" s="35">
        <v>3</v>
      </c>
      <c r="E638" s="51" t="s">
        <v>73</v>
      </c>
      <c r="F638" s="35">
        <v>22</v>
      </c>
      <c r="G638" s="36" t="s">
        <v>271</v>
      </c>
    </row>
    <row r="639" spans="2:7">
      <c r="B639" s="61">
        <v>630223</v>
      </c>
      <c r="C639" s="35">
        <v>6</v>
      </c>
      <c r="D639" s="35">
        <v>3</v>
      </c>
      <c r="E639" s="51" t="s">
        <v>73</v>
      </c>
      <c r="F639" s="35">
        <v>23</v>
      </c>
      <c r="G639" s="36" t="s">
        <v>272</v>
      </c>
    </row>
    <row r="640" spans="2:7">
      <c r="B640" s="61">
        <v>630224</v>
      </c>
      <c r="C640" s="35">
        <v>6</v>
      </c>
      <c r="D640" s="35">
        <v>3</v>
      </c>
      <c r="E640" s="51" t="s">
        <v>73</v>
      </c>
      <c r="F640" s="35">
        <v>24</v>
      </c>
      <c r="G640" s="36" t="s">
        <v>273</v>
      </c>
    </row>
    <row r="641" spans="2:7" ht="24">
      <c r="B641" s="61">
        <v>630225</v>
      </c>
      <c r="C641" s="35">
        <v>6</v>
      </c>
      <c r="D641" s="35">
        <v>3</v>
      </c>
      <c r="E641" s="51" t="s">
        <v>73</v>
      </c>
      <c r="F641" s="35">
        <v>25</v>
      </c>
      <c r="G641" s="37" t="s">
        <v>604</v>
      </c>
    </row>
    <row r="642" spans="2:7">
      <c r="B642" s="61">
        <v>630226</v>
      </c>
      <c r="C642" s="35">
        <v>6</v>
      </c>
      <c r="D642" s="35">
        <v>3</v>
      </c>
      <c r="E642" s="51" t="s">
        <v>73</v>
      </c>
      <c r="F642" s="35">
        <v>26</v>
      </c>
      <c r="G642" s="36" t="s">
        <v>275</v>
      </c>
    </row>
    <row r="643" spans="2:7">
      <c r="B643" s="61">
        <v>630227</v>
      </c>
      <c r="C643" s="35">
        <v>6</v>
      </c>
      <c r="D643" s="35">
        <v>3</v>
      </c>
      <c r="E643" s="51" t="s">
        <v>73</v>
      </c>
      <c r="F643" s="35">
        <v>27</v>
      </c>
      <c r="G643" s="36" t="s">
        <v>276</v>
      </c>
    </row>
    <row r="644" spans="2:7" ht="36">
      <c r="B644" s="61">
        <v>630228</v>
      </c>
      <c r="C644" s="57">
        <v>6</v>
      </c>
      <c r="D644" s="57">
        <v>3</v>
      </c>
      <c r="E644" s="51" t="s">
        <v>73</v>
      </c>
      <c r="F644" s="57">
        <v>28</v>
      </c>
      <c r="G644" s="58" t="s">
        <v>605</v>
      </c>
    </row>
    <row r="645" spans="2:7">
      <c r="B645" s="61">
        <v>630229</v>
      </c>
      <c r="C645" s="35">
        <v>6</v>
      </c>
      <c r="D645" s="35">
        <v>3</v>
      </c>
      <c r="E645" s="51" t="s">
        <v>73</v>
      </c>
      <c r="F645" s="35">
        <v>29</v>
      </c>
      <c r="G645" s="36" t="s">
        <v>278</v>
      </c>
    </row>
    <row r="646" spans="2:7">
      <c r="B646" s="61">
        <v>630230</v>
      </c>
      <c r="C646" s="35">
        <v>6</v>
      </c>
      <c r="D646" s="35">
        <v>3</v>
      </c>
      <c r="E646" s="51" t="s">
        <v>73</v>
      </c>
      <c r="F646" s="35">
        <v>30</v>
      </c>
      <c r="G646" s="36" t="s">
        <v>279</v>
      </c>
    </row>
    <row r="647" spans="2:7" ht="24">
      <c r="B647" s="61">
        <v>630231</v>
      </c>
      <c r="C647" s="35">
        <v>6</v>
      </c>
      <c r="D647" s="35">
        <v>3</v>
      </c>
      <c r="E647" s="51" t="s">
        <v>73</v>
      </c>
      <c r="F647" s="35">
        <v>31</v>
      </c>
      <c r="G647" s="37" t="s">
        <v>280</v>
      </c>
    </row>
    <row r="648" spans="2:7">
      <c r="B648" s="61">
        <v>630232</v>
      </c>
      <c r="C648" s="35">
        <v>6</v>
      </c>
      <c r="D648" s="35">
        <v>3</v>
      </c>
      <c r="E648" s="51" t="s">
        <v>73</v>
      </c>
      <c r="F648" s="35">
        <v>32</v>
      </c>
      <c r="G648" s="36" t="s">
        <v>281</v>
      </c>
    </row>
    <row r="649" spans="2:7">
      <c r="B649" s="61">
        <v>630233</v>
      </c>
      <c r="C649" s="35">
        <v>6</v>
      </c>
      <c r="D649" s="35">
        <v>3</v>
      </c>
      <c r="E649" s="51" t="s">
        <v>73</v>
      </c>
      <c r="F649" s="35">
        <v>33</v>
      </c>
      <c r="G649" s="36" t="s">
        <v>606</v>
      </c>
    </row>
    <row r="650" spans="2:7">
      <c r="B650" s="61">
        <v>630234</v>
      </c>
      <c r="C650" s="35">
        <v>6</v>
      </c>
      <c r="D650" s="35">
        <v>3</v>
      </c>
      <c r="E650" s="51" t="s">
        <v>73</v>
      </c>
      <c r="F650" s="35">
        <v>34</v>
      </c>
      <c r="G650" s="36" t="s">
        <v>283</v>
      </c>
    </row>
    <row r="651" spans="2:7">
      <c r="B651" s="61">
        <v>630235</v>
      </c>
      <c r="C651" s="35">
        <v>6</v>
      </c>
      <c r="D651" s="35">
        <v>3</v>
      </c>
      <c r="E651" s="51" t="s">
        <v>73</v>
      </c>
      <c r="F651" s="35">
        <v>35</v>
      </c>
      <c r="G651" s="36" t="s">
        <v>284</v>
      </c>
    </row>
    <row r="652" spans="2:7">
      <c r="B652" s="61">
        <v>630236</v>
      </c>
      <c r="C652" s="35">
        <v>6</v>
      </c>
      <c r="D652" s="35">
        <v>3</v>
      </c>
      <c r="E652" s="51" t="s">
        <v>73</v>
      </c>
      <c r="F652" s="35">
        <v>36</v>
      </c>
      <c r="G652" s="36" t="s">
        <v>285</v>
      </c>
    </row>
    <row r="653" spans="2:7">
      <c r="B653" s="61">
        <v>630237</v>
      </c>
      <c r="C653" s="35">
        <v>6</v>
      </c>
      <c r="D653" s="35">
        <v>3</v>
      </c>
      <c r="E653" s="51" t="s">
        <v>73</v>
      </c>
      <c r="F653" s="35">
        <v>37</v>
      </c>
      <c r="G653" s="36" t="s">
        <v>286</v>
      </c>
    </row>
    <row r="654" spans="2:7">
      <c r="B654" s="61">
        <v>630238</v>
      </c>
      <c r="C654" s="35">
        <v>6</v>
      </c>
      <c r="D654" s="35">
        <v>3</v>
      </c>
      <c r="E654" s="51" t="s">
        <v>73</v>
      </c>
      <c r="F654" s="35">
        <v>38</v>
      </c>
      <c r="G654" s="36" t="s">
        <v>287</v>
      </c>
    </row>
    <row r="655" spans="2:7" ht="24">
      <c r="B655" s="61">
        <v>630241</v>
      </c>
      <c r="C655" s="35">
        <v>6</v>
      </c>
      <c r="D655" s="35">
        <v>3</v>
      </c>
      <c r="E655" s="51" t="s">
        <v>73</v>
      </c>
      <c r="F655" s="35">
        <v>41</v>
      </c>
      <c r="G655" s="37" t="s">
        <v>607</v>
      </c>
    </row>
    <row r="656" spans="2:7" ht="24">
      <c r="B656" s="61">
        <v>630242</v>
      </c>
      <c r="C656" s="35">
        <v>6</v>
      </c>
      <c r="D656" s="35">
        <v>3</v>
      </c>
      <c r="E656" s="51" t="s">
        <v>73</v>
      </c>
      <c r="F656" s="35">
        <v>42</v>
      </c>
      <c r="G656" s="37" t="s">
        <v>608</v>
      </c>
    </row>
    <row r="657" spans="2:7">
      <c r="B657" s="61">
        <v>630243</v>
      </c>
      <c r="C657" s="35">
        <v>6</v>
      </c>
      <c r="D657" s="35">
        <v>3</v>
      </c>
      <c r="E657" s="51" t="s">
        <v>73</v>
      </c>
      <c r="F657" s="35">
        <v>43</v>
      </c>
      <c r="G657" s="36" t="s">
        <v>292</v>
      </c>
    </row>
    <row r="658" spans="2:7">
      <c r="B658" s="61">
        <v>630244</v>
      </c>
      <c r="C658" s="35">
        <v>6</v>
      </c>
      <c r="D658" s="35">
        <v>3</v>
      </c>
      <c r="E658" s="51" t="s">
        <v>73</v>
      </c>
      <c r="F658" s="35">
        <v>44</v>
      </c>
      <c r="G658" s="36" t="s">
        <v>293</v>
      </c>
    </row>
    <row r="659" spans="2:7">
      <c r="B659" s="61">
        <v>630299</v>
      </c>
      <c r="C659" s="35">
        <v>6</v>
      </c>
      <c r="D659" s="35">
        <v>3</v>
      </c>
      <c r="E659" s="51" t="s">
        <v>73</v>
      </c>
      <c r="F659" s="35">
        <v>99</v>
      </c>
      <c r="G659" s="36" t="s">
        <v>609</v>
      </c>
    </row>
    <row r="660" spans="2:7">
      <c r="B660" s="61">
        <v>6303</v>
      </c>
      <c r="C660" s="42">
        <v>6</v>
      </c>
      <c r="D660" s="42">
        <v>3</v>
      </c>
      <c r="E660" s="51" t="s">
        <v>75</v>
      </c>
      <c r="F660" s="44"/>
      <c r="G660" s="45" t="s">
        <v>300</v>
      </c>
    </row>
    <row r="661" spans="2:7">
      <c r="B661" s="61">
        <v>630301</v>
      </c>
      <c r="C661" s="35">
        <v>6</v>
      </c>
      <c r="D661" s="35">
        <v>3</v>
      </c>
      <c r="E661" s="51" t="s">
        <v>75</v>
      </c>
      <c r="F661" s="51" t="s">
        <v>71</v>
      </c>
      <c r="G661" s="36" t="s">
        <v>301</v>
      </c>
    </row>
    <row r="662" spans="2:7">
      <c r="B662" s="61">
        <v>630302</v>
      </c>
      <c r="C662" s="35">
        <v>6</v>
      </c>
      <c r="D662" s="35">
        <v>3</v>
      </c>
      <c r="E662" s="51" t="s">
        <v>75</v>
      </c>
      <c r="F662" s="51" t="s">
        <v>73</v>
      </c>
      <c r="G662" s="36" t="s">
        <v>302</v>
      </c>
    </row>
    <row r="663" spans="2:7">
      <c r="B663" s="61">
        <v>630303</v>
      </c>
      <c r="C663" s="35">
        <v>6</v>
      </c>
      <c r="D663" s="35">
        <v>3</v>
      </c>
      <c r="E663" s="51" t="s">
        <v>75</v>
      </c>
      <c r="F663" s="51" t="s">
        <v>75</v>
      </c>
      <c r="G663" s="36" t="s">
        <v>303</v>
      </c>
    </row>
    <row r="664" spans="2:7">
      <c r="B664" s="61">
        <v>630304</v>
      </c>
      <c r="C664" s="35">
        <v>6</v>
      </c>
      <c r="D664" s="35">
        <v>3</v>
      </c>
      <c r="E664" s="51" t="s">
        <v>75</v>
      </c>
      <c r="F664" s="51" t="s">
        <v>93</v>
      </c>
      <c r="G664" s="36" t="s">
        <v>304</v>
      </c>
    </row>
    <row r="665" spans="2:7">
      <c r="B665" s="61">
        <v>630305</v>
      </c>
      <c r="C665" s="35">
        <v>6</v>
      </c>
      <c r="D665" s="35">
        <v>3</v>
      </c>
      <c r="E665" s="51" t="s">
        <v>75</v>
      </c>
      <c r="F665" s="51" t="s">
        <v>77</v>
      </c>
      <c r="G665" s="36" t="s">
        <v>305</v>
      </c>
    </row>
    <row r="666" spans="2:7">
      <c r="B666" s="61">
        <v>630306</v>
      </c>
      <c r="C666" s="35">
        <v>6</v>
      </c>
      <c r="D666" s="35">
        <v>3</v>
      </c>
      <c r="E666" s="51" t="s">
        <v>75</v>
      </c>
      <c r="F666" s="51" t="s">
        <v>79</v>
      </c>
      <c r="G666" s="36" t="s">
        <v>306</v>
      </c>
    </row>
    <row r="667" spans="2:7" ht="24">
      <c r="B667" s="61">
        <v>630307</v>
      </c>
      <c r="C667" s="35">
        <v>6</v>
      </c>
      <c r="D667" s="35">
        <v>3</v>
      </c>
      <c r="E667" s="51" t="s">
        <v>75</v>
      </c>
      <c r="F667" s="51" t="s">
        <v>81</v>
      </c>
      <c r="G667" s="37" t="s">
        <v>610</v>
      </c>
    </row>
    <row r="668" spans="2:7" ht="24">
      <c r="B668" s="61">
        <v>630308</v>
      </c>
      <c r="C668" s="35">
        <v>6</v>
      </c>
      <c r="D668" s="35">
        <v>3</v>
      </c>
      <c r="E668" s="51" t="s">
        <v>75</v>
      </c>
      <c r="F668" s="51" t="s">
        <v>83</v>
      </c>
      <c r="G668" s="37" t="s">
        <v>611</v>
      </c>
    </row>
    <row r="669" spans="2:7">
      <c r="B669" s="61">
        <v>6304</v>
      </c>
      <c r="C669" s="42">
        <v>6</v>
      </c>
      <c r="D669" s="42">
        <v>3</v>
      </c>
      <c r="E669" s="51" t="s">
        <v>93</v>
      </c>
      <c r="F669" s="44"/>
      <c r="G669" s="45" t="s">
        <v>612</v>
      </c>
    </row>
    <row r="670" spans="2:7">
      <c r="B670" s="61">
        <v>630401</v>
      </c>
      <c r="C670" s="35">
        <v>6</v>
      </c>
      <c r="D670" s="35">
        <v>3</v>
      </c>
      <c r="E670" s="51" t="s">
        <v>93</v>
      </c>
      <c r="F670" s="51" t="s">
        <v>71</v>
      </c>
      <c r="G670" s="36" t="s">
        <v>613</v>
      </c>
    </row>
    <row r="671" spans="2:7" ht="24">
      <c r="B671" s="61">
        <v>630402</v>
      </c>
      <c r="C671" s="35">
        <v>6</v>
      </c>
      <c r="D671" s="35">
        <v>3</v>
      </c>
      <c r="E671" s="51" t="s">
        <v>93</v>
      </c>
      <c r="F671" s="51" t="s">
        <v>73</v>
      </c>
      <c r="G671" s="37" t="s">
        <v>614</v>
      </c>
    </row>
    <row r="672" spans="2:7">
      <c r="B672" s="61">
        <v>630403</v>
      </c>
      <c r="C672" s="35">
        <v>6</v>
      </c>
      <c r="D672" s="35">
        <v>3</v>
      </c>
      <c r="E672" s="51" t="s">
        <v>93</v>
      </c>
      <c r="F672" s="51" t="s">
        <v>75</v>
      </c>
      <c r="G672" s="36" t="s">
        <v>615</v>
      </c>
    </row>
    <row r="673" spans="2:7">
      <c r="B673" s="61">
        <v>630404</v>
      </c>
      <c r="C673" s="35">
        <v>6</v>
      </c>
      <c r="D673" s="35">
        <v>3</v>
      </c>
      <c r="E673" s="51" t="s">
        <v>93</v>
      </c>
      <c r="F673" s="51" t="s">
        <v>93</v>
      </c>
      <c r="G673" s="36" t="s">
        <v>616</v>
      </c>
    </row>
    <row r="674" spans="2:7">
      <c r="B674" s="61">
        <v>630405</v>
      </c>
      <c r="C674" s="35">
        <v>6</v>
      </c>
      <c r="D674" s="35">
        <v>3</v>
      </c>
      <c r="E674" s="51" t="s">
        <v>93</v>
      </c>
      <c r="F674" s="51" t="s">
        <v>77</v>
      </c>
      <c r="G674" s="36" t="s">
        <v>315</v>
      </c>
    </row>
    <row r="675" spans="2:7">
      <c r="B675" s="61">
        <v>630406</v>
      </c>
      <c r="C675" s="35">
        <v>6</v>
      </c>
      <c r="D675" s="35">
        <v>3</v>
      </c>
      <c r="E675" s="51" t="s">
        <v>93</v>
      </c>
      <c r="F675" s="51" t="s">
        <v>79</v>
      </c>
      <c r="G675" s="36" t="s">
        <v>316</v>
      </c>
    </row>
    <row r="676" spans="2:7">
      <c r="B676" s="61">
        <v>630415</v>
      </c>
      <c r="C676" s="35">
        <v>6</v>
      </c>
      <c r="D676" s="35">
        <v>3</v>
      </c>
      <c r="E676" s="51" t="s">
        <v>93</v>
      </c>
      <c r="F676" s="35">
        <v>15</v>
      </c>
      <c r="G676" s="36" t="s">
        <v>320</v>
      </c>
    </row>
    <row r="677" spans="2:7">
      <c r="B677" s="61">
        <v>630417</v>
      </c>
      <c r="C677" s="35">
        <v>6</v>
      </c>
      <c r="D677" s="35">
        <v>3</v>
      </c>
      <c r="E677" s="51" t="s">
        <v>93</v>
      </c>
      <c r="F677" s="35">
        <v>17</v>
      </c>
      <c r="G677" s="36" t="s">
        <v>321</v>
      </c>
    </row>
    <row r="678" spans="2:7">
      <c r="B678" s="61">
        <v>630418</v>
      </c>
      <c r="C678" s="35">
        <v>6</v>
      </c>
      <c r="D678" s="35">
        <v>3</v>
      </c>
      <c r="E678" s="51" t="s">
        <v>93</v>
      </c>
      <c r="F678" s="35">
        <v>18</v>
      </c>
      <c r="G678" s="36" t="s">
        <v>617</v>
      </c>
    </row>
    <row r="679" spans="2:7">
      <c r="B679" s="61">
        <v>630419</v>
      </c>
      <c r="C679" s="35">
        <v>6</v>
      </c>
      <c r="D679" s="35">
        <v>3</v>
      </c>
      <c r="E679" s="51" t="s">
        <v>93</v>
      </c>
      <c r="F679" s="35">
        <v>19</v>
      </c>
      <c r="G679" s="36" t="s">
        <v>618</v>
      </c>
    </row>
    <row r="680" spans="2:7">
      <c r="B680" s="61">
        <v>630499</v>
      </c>
      <c r="C680" s="35">
        <v>6</v>
      </c>
      <c r="D680" s="35">
        <v>3</v>
      </c>
      <c r="E680" s="51" t="s">
        <v>93</v>
      </c>
      <c r="F680" s="35">
        <v>99</v>
      </c>
      <c r="G680" s="36" t="s">
        <v>330</v>
      </c>
    </row>
    <row r="681" spans="2:7">
      <c r="B681" s="61">
        <v>6305</v>
      </c>
      <c r="C681" s="42">
        <v>6</v>
      </c>
      <c r="D681" s="42">
        <v>3</v>
      </c>
      <c r="E681" s="51" t="s">
        <v>77</v>
      </c>
      <c r="F681" s="44"/>
      <c r="G681" s="45" t="s">
        <v>331</v>
      </c>
    </row>
    <row r="682" spans="2:7">
      <c r="B682" s="61">
        <v>630501</v>
      </c>
      <c r="C682" s="35">
        <v>6</v>
      </c>
      <c r="D682" s="35">
        <v>3</v>
      </c>
      <c r="E682" s="51" t="s">
        <v>77</v>
      </c>
      <c r="F682" s="51" t="s">
        <v>71</v>
      </c>
      <c r="G682" s="36" t="s">
        <v>332</v>
      </c>
    </row>
    <row r="683" spans="2:7" ht="24">
      <c r="B683" s="61">
        <v>630502</v>
      </c>
      <c r="C683" s="35">
        <v>6</v>
      </c>
      <c r="D683" s="35">
        <v>3</v>
      </c>
      <c r="E683" s="51" t="s">
        <v>77</v>
      </c>
      <c r="F683" s="51" t="s">
        <v>73</v>
      </c>
      <c r="G683" s="37" t="s">
        <v>619</v>
      </c>
    </row>
    <row r="684" spans="2:7">
      <c r="B684" s="61">
        <v>630503</v>
      </c>
      <c r="C684" s="35">
        <v>6</v>
      </c>
      <c r="D684" s="35">
        <v>3</v>
      </c>
      <c r="E684" s="51" t="s">
        <v>77</v>
      </c>
      <c r="F684" s="51" t="s">
        <v>75</v>
      </c>
      <c r="G684" s="36" t="s">
        <v>334</v>
      </c>
    </row>
    <row r="685" spans="2:7">
      <c r="B685" s="61">
        <v>630504</v>
      </c>
      <c r="C685" s="35">
        <v>6</v>
      </c>
      <c r="D685" s="35">
        <v>3</v>
      </c>
      <c r="E685" s="51" t="s">
        <v>77</v>
      </c>
      <c r="F685" s="51" t="s">
        <v>93</v>
      </c>
      <c r="G685" s="36" t="s">
        <v>620</v>
      </c>
    </row>
    <row r="686" spans="2:7">
      <c r="B686" s="61">
        <v>630505</v>
      </c>
      <c r="C686" s="35">
        <v>6</v>
      </c>
      <c r="D686" s="35">
        <v>3</v>
      </c>
      <c r="E686" s="51" t="s">
        <v>77</v>
      </c>
      <c r="F686" s="51" t="s">
        <v>77</v>
      </c>
      <c r="G686" s="36" t="s">
        <v>336</v>
      </c>
    </row>
    <row r="687" spans="2:7">
      <c r="B687" s="61">
        <v>630506</v>
      </c>
      <c r="C687" s="35">
        <v>6</v>
      </c>
      <c r="D687" s="35">
        <v>3</v>
      </c>
      <c r="E687" s="51" t="s">
        <v>77</v>
      </c>
      <c r="F687" s="51" t="s">
        <v>79</v>
      </c>
      <c r="G687" s="36" t="s">
        <v>337</v>
      </c>
    </row>
    <row r="688" spans="2:7">
      <c r="B688" s="61">
        <v>630515</v>
      </c>
      <c r="C688" s="35">
        <v>6</v>
      </c>
      <c r="D688" s="35">
        <v>3</v>
      </c>
      <c r="E688" s="51" t="s">
        <v>77</v>
      </c>
      <c r="F688" s="35">
        <v>15</v>
      </c>
      <c r="G688" s="36" t="s">
        <v>338</v>
      </c>
    </row>
    <row r="689" spans="2:7">
      <c r="B689" s="61">
        <v>630599</v>
      </c>
      <c r="C689" s="35">
        <v>6</v>
      </c>
      <c r="D689" s="35">
        <v>3</v>
      </c>
      <c r="E689" s="51" t="s">
        <v>77</v>
      </c>
      <c r="F689" s="35">
        <v>99</v>
      </c>
      <c r="G689" s="36" t="s">
        <v>343</v>
      </c>
    </row>
    <row r="690" spans="2:7">
      <c r="B690" s="61">
        <v>6306</v>
      </c>
      <c r="C690" s="42">
        <v>6</v>
      </c>
      <c r="D690" s="42">
        <v>3</v>
      </c>
      <c r="E690" s="51" t="s">
        <v>79</v>
      </c>
      <c r="F690" s="44"/>
      <c r="G690" s="45" t="s">
        <v>621</v>
      </c>
    </row>
    <row r="691" spans="2:7">
      <c r="B691" s="61">
        <v>630601</v>
      </c>
      <c r="C691" s="35">
        <v>6</v>
      </c>
      <c r="D691" s="35">
        <v>3</v>
      </c>
      <c r="E691" s="51" t="s">
        <v>79</v>
      </c>
      <c r="F691" s="51" t="s">
        <v>71</v>
      </c>
      <c r="G691" s="36" t="s">
        <v>345</v>
      </c>
    </row>
    <row r="692" spans="2:7">
      <c r="B692" s="61">
        <v>630602</v>
      </c>
      <c r="C692" s="35">
        <v>6</v>
      </c>
      <c r="D692" s="35">
        <v>3</v>
      </c>
      <c r="E692" s="51" t="s">
        <v>79</v>
      </c>
      <c r="F692" s="51" t="s">
        <v>73</v>
      </c>
      <c r="G692" s="36" t="s">
        <v>622</v>
      </c>
    </row>
    <row r="693" spans="2:7">
      <c r="B693" s="61">
        <v>630603</v>
      </c>
      <c r="C693" s="35">
        <v>6</v>
      </c>
      <c r="D693" s="35">
        <v>3</v>
      </c>
      <c r="E693" s="51" t="s">
        <v>79</v>
      </c>
      <c r="F693" s="51" t="s">
        <v>75</v>
      </c>
      <c r="G693" s="36" t="s">
        <v>623</v>
      </c>
    </row>
    <row r="694" spans="2:7">
      <c r="B694" s="61">
        <v>630604</v>
      </c>
      <c r="C694" s="35">
        <v>6</v>
      </c>
      <c r="D694" s="35">
        <v>3</v>
      </c>
      <c r="E694" s="51" t="s">
        <v>79</v>
      </c>
      <c r="F694" s="51" t="s">
        <v>93</v>
      </c>
      <c r="G694" s="36" t="s">
        <v>348</v>
      </c>
    </row>
    <row r="695" spans="2:7">
      <c r="B695" s="61">
        <v>630605</v>
      </c>
      <c r="C695" s="35">
        <v>6</v>
      </c>
      <c r="D695" s="35">
        <v>3</v>
      </c>
      <c r="E695" s="51" t="s">
        <v>79</v>
      </c>
      <c r="F695" s="51" t="s">
        <v>77</v>
      </c>
      <c r="G695" s="36" t="s">
        <v>349</v>
      </c>
    </row>
    <row r="696" spans="2:7">
      <c r="B696" s="61">
        <v>630606</v>
      </c>
      <c r="C696" s="35">
        <v>6</v>
      </c>
      <c r="D696" s="35">
        <v>3</v>
      </c>
      <c r="E696" s="51" t="s">
        <v>79</v>
      </c>
      <c r="F696" s="51" t="s">
        <v>79</v>
      </c>
      <c r="G696" s="36" t="s">
        <v>350</v>
      </c>
    </row>
    <row r="697" spans="2:7">
      <c r="B697" s="61">
        <v>630607</v>
      </c>
      <c r="C697" s="35">
        <v>6</v>
      </c>
      <c r="D697" s="35">
        <v>3</v>
      </c>
      <c r="E697" s="51" t="s">
        <v>79</v>
      </c>
      <c r="F697" s="51" t="s">
        <v>81</v>
      </c>
      <c r="G697" s="36" t="s">
        <v>351</v>
      </c>
    </row>
    <row r="698" spans="2:7" ht="24">
      <c r="B698" s="61">
        <v>630608</v>
      </c>
      <c r="C698" s="35">
        <v>6</v>
      </c>
      <c r="D698" s="35">
        <v>3</v>
      </c>
      <c r="E698" s="51" t="s">
        <v>79</v>
      </c>
      <c r="F698" s="51" t="s">
        <v>83</v>
      </c>
      <c r="G698" s="37" t="s">
        <v>624</v>
      </c>
    </row>
    <row r="699" spans="2:7">
      <c r="B699" s="61">
        <v>630609</v>
      </c>
      <c r="C699" s="35">
        <v>6</v>
      </c>
      <c r="D699" s="35">
        <v>3</v>
      </c>
      <c r="E699" s="51" t="s">
        <v>79</v>
      </c>
      <c r="F699" s="51" t="s">
        <v>85</v>
      </c>
      <c r="G699" s="36" t="s">
        <v>263</v>
      </c>
    </row>
    <row r="700" spans="2:7">
      <c r="B700" s="61">
        <v>630610</v>
      </c>
      <c r="C700" s="35">
        <v>6</v>
      </c>
      <c r="D700" s="35">
        <v>3</v>
      </c>
      <c r="E700" s="51" t="s">
        <v>79</v>
      </c>
      <c r="F700" s="35">
        <v>10</v>
      </c>
      <c r="G700" s="36" t="s">
        <v>272</v>
      </c>
    </row>
    <row r="701" spans="2:7">
      <c r="B701" s="61">
        <v>6307</v>
      </c>
      <c r="C701" s="42">
        <v>6</v>
      </c>
      <c r="D701" s="42">
        <v>3</v>
      </c>
      <c r="E701" s="51" t="s">
        <v>81</v>
      </c>
      <c r="F701" s="44"/>
      <c r="G701" s="45" t="s">
        <v>356</v>
      </c>
    </row>
    <row r="702" spans="2:7">
      <c r="B702" s="61">
        <v>630701</v>
      </c>
      <c r="C702" s="35">
        <v>6</v>
      </c>
      <c r="D702" s="35">
        <v>3</v>
      </c>
      <c r="E702" s="51" t="s">
        <v>81</v>
      </c>
      <c r="F702" s="51" t="s">
        <v>71</v>
      </c>
      <c r="G702" s="36" t="s">
        <v>357</v>
      </c>
    </row>
    <row r="703" spans="2:7">
      <c r="B703" s="61">
        <v>630702</v>
      </c>
      <c r="C703" s="35">
        <v>6</v>
      </c>
      <c r="D703" s="35">
        <v>3</v>
      </c>
      <c r="E703" s="51" t="s">
        <v>81</v>
      </c>
      <c r="F703" s="51" t="s">
        <v>73</v>
      </c>
      <c r="G703" s="36" t="s">
        <v>358</v>
      </c>
    </row>
    <row r="704" spans="2:7">
      <c r="B704" s="61">
        <v>630703</v>
      </c>
      <c r="C704" s="35">
        <v>6</v>
      </c>
      <c r="D704" s="35">
        <v>3</v>
      </c>
      <c r="E704" s="51" t="s">
        <v>81</v>
      </c>
      <c r="F704" s="51" t="s">
        <v>75</v>
      </c>
      <c r="G704" s="36" t="s">
        <v>359</v>
      </c>
    </row>
    <row r="705" spans="2:7">
      <c r="B705" s="61">
        <v>630704</v>
      </c>
      <c r="C705" s="35">
        <v>6</v>
      </c>
      <c r="D705" s="35">
        <v>3</v>
      </c>
      <c r="E705" s="51" t="s">
        <v>81</v>
      </c>
      <c r="F705" s="51" t="s">
        <v>93</v>
      </c>
      <c r="G705" s="36" t="s">
        <v>360</v>
      </c>
    </row>
    <row r="706" spans="2:7">
      <c r="B706" s="61">
        <v>6308</v>
      </c>
      <c r="C706" s="42">
        <v>6</v>
      </c>
      <c r="D706" s="42">
        <v>3</v>
      </c>
      <c r="E706" s="51" t="s">
        <v>83</v>
      </c>
      <c r="F706" s="44"/>
      <c r="G706" s="45" t="s">
        <v>625</v>
      </c>
    </row>
    <row r="707" spans="2:7">
      <c r="B707" s="61">
        <v>630801</v>
      </c>
      <c r="C707" s="35">
        <v>6</v>
      </c>
      <c r="D707" s="35">
        <v>3</v>
      </c>
      <c r="E707" s="51" t="s">
        <v>83</v>
      </c>
      <c r="F707" s="51" t="s">
        <v>71</v>
      </c>
      <c r="G707" s="36" t="s">
        <v>362</v>
      </c>
    </row>
    <row r="708" spans="2:7">
      <c r="B708" s="61">
        <v>630802</v>
      </c>
      <c r="C708" s="35">
        <v>6</v>
      </c>
      <c r="D708" s="35">
        <v>3</v>
      </c>
      <c r="E708" s="51" t="s">
        <v>83</v>
      </c>
      <c r="F708" s="51" t="s">
        <v>73</v>
      </c>
      <c r="G708" s="36" t="s">
        <v>626</v>
      </c>
    </row>
    <row r="709" spans="2:7">
      <c r="B709" s="61">
        <v>630803</v>
      </c>
      <c r="C709" s="35">
        <v>6</v>
      </c>
      <c r="D709" s="35">
        <v>3</v>
      </c>
      <c r="E709" s="51" t="s">
        <v>83</v>
      </c>
      <c r="F709" s="51" t="s">
        <v>75</v>
      </c>
      <c r="G709" s="36" t="s">
        <v>627</v>
      </c>
    </row>
    <row r="710" spans="2:7">
      <c r="B710" s="61">
        <v>630804</v>
      </c>
      <c r="C710" s="35">
        <v>6</v>
      </c>
      <c r="D710" s="35">
        <v>3</v>
      </c>
      <c r="E710" s="51" t="s">
        <v>83</v>
      </c>
      <c r="F710" s="51" t="s">
        <v>93</v>
      </c>
      <c r="G710" s="36" t="s">
        <v>365</v>
      </c>
    </row>
    <row r="711" spans="2:7">
      <c r="B711" s="61">
        <v>630805</v>
      </c>
      <c r="C711" s="35">
        <v>6</v>
      </c>
      <c r="D711" s="35">
        <v>3</v>
      </c>
      <c r="E711" s="51" t="s">
        <v>83</v>
      </c>
      <c r="F711" s="51" t="s">
        <v>77</v>
      </c>
      <c r="G711" s="36" t="s">
        <v>366</v>
      </c>
    </row>
    <row r="712" spans="2:7">
      <c r="B712" s="61">
        <v>630806</v>
      </c>
      <c r="C712" s="35">
        <v>6</v>
      </c>
      <c r="D712" s="35">
        <v>3</v>
      </c>
      <c r="E712" s="51" t="s">
        <v>83</v>
      </c>
      <c r="F712" s="51" t="s">
        <v>79</v>
      </c>
      <c r="G712" s="36" t="s">
        <v>628</v>
      </c>
    </row>
    <row r="713" spans="2:7">
      <c r="B713" s="61">
        <v>630807</v>
      </c>
      <c r="C713" s="35">
        <v>6</v>
      </c>
      <c r="D713" s="35">
        <v>3</v>
      </c>
      <c r="E713" s="51" t="s">
        <v>83</v>
      </c>
      <c r="F713" s="51" t="s">
        <v>81</v>
      </c>
      <c r="G713" s="36" t="s">
        <v>368</v>
      </c>
    </row>
    <row r="714" spans="2:7">
      <c r="B714" s="61">
        <v>630808</v>
      </c>
      <c r="C714" s="35">
        <v>6</v>
      </c>
      <c r="D714" s="35">
        <v>3</v>
      </c>
      <c r="E714" s="51" t="s">
        <v>83</v>
      </c>
      <c r="F714" s="51" t="s">
        <v>83</v>
      </c>
      <c r="G714" s="36" t="s">
        <v>369</v>
      </c>
    </row>
    <row r="715" spans="2:7">
      <c r="B715" s="61">
        <v>630809</v>
      </c>
      <c r="C715" s="35">
        <v>6</v>
      </c>
      <c r="D715" s="35">
        <v>3</v>
      </c>
      <c r="E715" s="51" t="s">
        <v>83</v>
      </c>
      <c r="F715" s="51" t="s">
        <v>85</v>
      </c>
      <c r="G715" s="36" t="s">
        <v>629</v>
      </c>
    </row>
    <row r="716" spans="2:7">
      <c r="B716" s="61">
        <v>630810</v>
      </c>
      <c r="C716" s="35">
        <v>6</v>
      </c>
      <c r="D716" s="35">
        <v>3</v>
      </c>
      <c r="E716" s="51" t="s">
        <v>83</v>
      </c>
      <c r="F716" s="35">
        <v>10</v>
      </c>
      <c r="G716" s="36" t="s">
        <v>371</v>
      </c>
    </row>
    <row r="717" spans="2:7" ht="24">
      <c r="B717" s="61">
        <v>630811</v>
      </c>
      <c r="C717" s="35">
        <v>6</v>
      </c>
      <c r="D717" s="35">
        <v>3</v>
      </c>
      <c r="E717" s="51" t="s">
        <v>83</v>
      </c>
      <c r="F717" s="35">
        <v>11</v>
      </c>
      <c r="G717" s="37" t="s">
        <v>630</v>
      </c>
    </row>
    <row r="718" spans="2:7">
      <c r="B718" s="61">
        <v>630812</v>
      </c>
      <c r="C718" s="35">
        <v>6</v>
      </c>
      <c r="D718" s="35">
        <v>3</v>
      </c>
      <c r="E718" s="51" t="s">
        <v>83</v>
      </c>
      <c r="F718" s="35">
        <v>12</v>
      </c>
      <c r="G718" s="36" t="s">
        <v>373</v>
      </c>
    </row>
    <row r="719" spans="2:7">
      <c r="B719" s="61">
        <v>630813</v>
      </c>
      <c r="C719" s="35">
        <v>6</v>
      </c>
      <c r="D719" s="35">
        <v>3</v>
      </c>
      <c r="E719" s="51" t="s">
        <v>83</v>
      </c>
      <c r="F719" s="35">
        <v>13</v>
      </c>
      <c r="G719" s="36" t="s">
        <v>374</v>
      </c>
    </row>
    <row r="720" spans="2:7">
      <c r="B720" s="61">
        <v>630816</v>
      </c>
      <c r="C720" s="35">
        <v>6</v>
      </c>
      <c r="D720" s="35">
        <v>3</v>
      </c>
      <c r="E720" s="51" t="s">
        <v>83</v>
      </c>
      <c r="F720" s="35">
        <v>16</v>
      </c>
      <c r="G720" s="36" t="s">
        <v>377</v>
      </c>
    </row>
    <row r="721" spans="2:7">
      <c r="B721" s="61">
        <v>630817</v>
      </c>
      <c r="C721" s="35">
        <v>6</v>
      </c>
      <c r="D721" s="35">
        <v>3</v>
      </c>
      <c r="E721" s="51" t="s">
        <v>83</v>
      </c>
      <c r="F721" s="35">
        <v>17</v>
      </c>
      <c r="G721" s="36" t="s">
        <v>378</v>
      </c>
    </row>
    <row r="722" spans="2:7" ht="24">
      <c r="B722" s="61">
        <v>630818</v>
      </c>
      <c r="C722" s="35">
        <v>6</v>
      </c>
      <c r="D722" s="35">
        <v>3</v>
      </c>
      <c r="E722" s="51" t="s">
        <v>83</v>
      </c>
      <c r="F722" s="35">
        <v>18</v>
      </c>
      <c r="G722" s="37" t="s">
        <v>379</v>
      </c>
    </row>
    <row r="723" spans="2:7">
      <c r="B723" s="61">
        <v>630819</v>
      </c>
      <c r="C723" s="35">
        <v>6</v>
      </c>
      <c r="D723" s="35">
        <v>3</v>
      </c>
      <c r="E723" s="51" t="s">
        <v>83</v>
      </c>
      <c r="F723" s="35">
        <v>19</v>
      </c>
      <c r="G723" s="36" t="s">
        <v>631</v>
      </c>
    </row>
    <row r="724" spans="2:7">
      <c r="B724" s="61">
        <v>630820</v>
      </c>
      <c r="C724" s="35">
        <v>6</v>
      </c>
      <c r="D724" s="35">
        <v>3</v>
      </c>
      <c r="E724" s="51" t="s">
        <v>83</v>
      </c>
      <c r="F724" s="35">
        <v>20</v>
      </c>
      <c r="G724" s="36" t="s">
        <v>632</v>
      </c>
    </row>
    <row r="725" spans="2:7">
      <c r="B725" s="61">
        <v>630821</v>
      </c>
      <c r="C725" s="35">
        <v>6</v>
      </c>
      <c r="D725" s="35">
        <v>3</v>
      </c>
      <c r="E725" s="51" t="s">
        <v>83</v>
      </c>
      <c r="F725" s="35">
        <v>21</v>
      </c>
      <c r="G725" s="36" t="s">
        <v>382</v>
      </c>
    </row>
    <row r="726" spans="2:7" ht="24">
      <c r="B726" s="61">
        <v>630823</v>
      </c>
      <c r="C726" s="35">
        <v>6</v>
      </c>
      <c r="D726" s="35">
        <v>3</v>
      </c>
      <c r="E726" s="51" t="s">
        <v>83</v>
      </c>
      <c r="F726" s="35">
        <v>23</v>
      </c>
      <c r="G726" s="37" t="s">
        <v>384</v>
      </c>
    </row>
    <row r="727" spans="2:7">
      <c r="B727" s="61">
        <v>630824</v>
      </c>
      <c r="C727" s="35">
        <v>6</v>
      </c>
      <c r="D727" s="35">
        <v>3</v>
      </c>
      <c r="E727" s="51" t="s">
        <v>83</v>
      </c>
      <c r="F727" s="35">
        <v>24</v>
      </c>
      <c r="G727" s="36" t="s">
        <v>633</v>
      </c>
    </row>
    <row r="728" spans="2:7">
      <c r="B728" s="61">
        <v>630825</v>
      </c>
      <c r="C728" s="35">
        <v>6</v>
      </c>
      <c r="D728" s="35">
        <v>3</v>
      </c>
      <c r="E728" s="51" t="s">
        <v>83</v>
      </c>
      <c r="F728" s="35">
        <v>25</v>
      </c>
      <c r="G728" s="36" t="s">
        <v>634</v>
      </c>
    </row>
    <row r="729" spans="2:7">
      <c r="B729" s="61">
        <v>630826</v>
      </c>
      <c r="C729" s="35">
        <v>6</v>
      </c>
      <c r="D729" s="35">
        <v>3</v>
      </c>
      <c r="E729" s="51" t="s">
        <v>83</v>
      </c>
      <c r="F729" s="35">
        <v>26</v>
      </c>
      <c r="G729" s="36" t="s">
        <v>387</v>
      </c>
    </row>
    <row r="730" spans="2:7">
      <c r="B730" s="61">
        <v>630827</v>
      </c>
      <c r="C730" s="35">
        <v>6</v>
      </c>
      <c r="D730" s="35">
        <v>3</v>
      </c>
      <c r="E730" s="51" t="s">
        <v>83</v>
      </c>
      <c r="F730" s="35">
        <v>27</v>
      </c>
      <c r="G730" s="36" t="s">
        <v>388</v>
      </c>
    </row>
    <row r="731" spans="2:7">
      <c r="B731" s="61">
        <v>630829</v>
      </c>
      <c r="C731" s="35">
        <v>6</v>
      </c>
      <c r="D731" s="35">
        <v>3</v>
      </c>
      <c r="E731" s="51" t="s">
        <v>83</v>
      </c>
      <c r="F731" s="35">
        <v>29</v>
      </c>
      <c r="G731" s="36" t="s">
        <v>635</v>
      </c>
    </row>
    <row r="732" spans="2:7">
      <c r="B732" s="61">
        <v>630830</v>
      </c>
      <c r="C732" s="35">
        <v>6</v>
      </c>
      <c r="D732" s="35">
        <v>3</v>
      </c>
      <c r="E732" s="51" t="s">
        <v>83</v>
      </c>
      <c r="F732" s="35">
        <v>30</v>
      </c>
      <c r="G732" s="36" t="s">
        <v>391</v>
      </c>
    </row>
    <row r="733" spans="2:7">
      <c r="B733" s="61">
        <v>630832</v>
      </c>
      <c r="C733" s="35">
        <v>6</v>
      </c>
      <c r="D733" s="35">
        <v>3</v>
      </c>
      <c r="E733" s="51" t="s">
        <v>83</v>
      </c>
      <c r="F733" s="35">
        <v>32</v>
      </c>
      <c r="G733" s="36" t="s">
        <v>393</v>
      </c>
    </row>
    <row r="734" spans="2:7">
      <c r="B734" s="61">
        <v>630833</v>
      </c>
      <c r="C734" s="35">
        <v>6</v>
      </c>
      <c r="D734" s="35">
        <v>3</v>
      </c>
      <c r="E734" s="51" t="s">
        <v>83</v>
      </c>
      <c r="F734" s="35">
        <v>33</v>
      </c>
      <c r="G734" s="36" t="s">
        <v>394</v>
      </c>
    </row>
    <row r="735" spans="2:7">
      <c r="B735" s="61">
        <v>630899</v>
      </c>
      <c r="C735" s="35">
        <v>6</v>
      </c>
      <c r="D735" s="35">
        <v>3</v>
      </c>
      <c r="E735" s="51" t="s">
        <v>83</v>
      </c>
      <c r="F735" s="35">
        <v>99</v>
      </c>
      <c r="G735" s="36" t="s">
        <v>636</v>
      </c>
    </row>
    <row r="736" spans="2:7">
      <c r="B736" s="61">
        <v>6309</v>
      </c>
      <c r="C736" s="42">
        <v>6</v>
      </c>
      <c r="D736" s="42">
        <v>3</v>
      </c>
      <c r="E736" s="51" t="s">
        <v>85</v>
      </c>
      <c r="F736" s="44"/>
      <c r="G736" s="45" t="s">
        <v>637</v>
      </c>
    </row>
    <row r="737" spans="2:7">
      <c r="B737" s="61">
        <v>630901</v>
      </c>
      <c r="C737" s="35">
        <v>6</v>
      </c>
      <c r="D737" s="35">
        <v>3</v>
      </c>
      <c r="E737" s="51" t="s">
        <v>85</v>
      </c>
      <c r="F737" s="51" t="s">
        <v>71</v>
      </c>
      <c r="G737" s="36" t="s">
        <v>410</v>
      </c>
    </row>
    <row r="738" spans="2:7">
      <c r="B738" s="61">
        <v>6310</v>
      </c>
      <c r="C738" s="42">
        <v>6</v>
      </c>
      <c r="D738" s="42">
        <v>3</v>
      </c>
      <c r="E738" s="53">
        <v>10</v>
      </c>
      <c r="F738" s="54"/>
      <c r="G738" s="45" t="s">
        <v>638</v>
      </c>
    </row>
    <row r="739" spans="2:7">
      <c r="B739" s="61">
        <v>631001</v>
      </c>
      <c r="C739" s="35">
        <v>6</v>
      </c>
      <c r="D739" s="35">
        <v>3</v>
      </c>
      <c r="E739" s="35">
        <v>10</v>
      </c>
      <c r="F739" s="51" t="s">
        <v>71</v>
      </c>
      <c r="G739" s="36" t="s">
        <v>639</v>
      </c>
    </row>
    <row r="740" spans="2:7">
      <c r="B740" s="61">
        <v>631002</v>
      </c>
      <c r="C740" s="35">
        <v>6</v>
      </c>
      <c r="D740" s="35">
        <v>3</v>
      </c>
      <c r="E740" s="35">
        <v>10</v>
      </c>
      <c r="F740" s="51" t="s">
        <v>73</v>
      </c>
      <c r="G740" s="36" t="s">
        <v>640</v>
      </c>
    </row>
    <row r="741" spans="2:7">
      <c r="B741" s="61">
        <v>631003</v>
      </c>
      <c r="C741" s="35">
        <v>6</v>
      </c>
      <c r="D741" s="35">
        <v>3</v>
      </c>
      <c r="E741" s="35">
        <v>10</v>
      </c>
      <c r="F741" s="51" t="s">
        <v>75</v>
      </c>
      <c r="G741" s="36" t="s">
        <v>641</v>
      </c>
    </row>
    <row r="742" spans="2:7">
      <c r="B742" s="61">
        <v>631004</v>
      </c>
      <c r="C742" s="35">
        <v>6</v>
      </c>
      <c r="D742" s="35">
        <v>3</v>
      </c>
      <c r="E742" s="35">
        <v>10</v>
      </c>
      <c r="F742" s="51" t="s">
        <v>93</v>
      </c>
      <c r="G742" s="36" t="s">
        <v>642</v>
      </c>
    </row>
    <row r="743" spans="2:7">
      <c r="B743" s="61">
        <v>631005</v>
      </c>
      <c r="C743" s="35">
        <v>6</v>
      </c>
      <c r="D743" s="35">
        <v>3</v>
      </c>
      <c r="E743" s="35">
        <v>10</v>
      </c>
      <c r="F743" s="51" t="s">
        <v>77</v>
      </c>
      <c r="G743" s="36" t="s">
        <v>643</v>
      </c>
    </row>
    <row r="744" spans="2:7">
      <c r="B744" s="61">
        <v>631006</v>
      </c>
      <c r="C744" s="35">
        <v>6</v>
      </c>
      <c r="D744" s="35">
        <v>3</v>
      </c>
      <c r="E744" s="35">
        <v>10</v>
      </c>
      <c r="F744" s="51" t="s">
        <v>79</v>
      </c>
      <c r="G744" s="36" t="s">
        <v>644</v>
      </c>
    </row>
    <row r="745" spans="2:7">
      <c r="B745" s="61">
        <v>631015</v>
      </c>
      <c r="C745" s="35">
        <v>6</v>
      </c>
      <c r="D745" s="35">
        <v>3</v>
      </c>
      <c r="E745" s="35">
        <v>10</v>
      </c>
      <c r="F745" s="35">
        <v>15</v>
      </c>
      <c r="G745" s="36" t="s">
        <v>320</v>
      </c>
    </row>
    <row r="746" spans="2:7">
      <c r="B746" s="61">
        <v>631099</v>
      </c>
      <c r="C746" s="35">
        <v>6</v>
      </c>
      <c r="D746" s="35">
        <v>3</v>
      </c>
      <c r="E746" s="35">
        <v>10</v>
      </c>
      <c r="F746" s="35">
        <v>99</v>
      </c>
      <c r="G746" s="36" t="s">
        <v>645</v>
      </c>
    </row>
    <row r="747" spans="2:7">
      <c r="B747" s="61">
        <v>6311</v>
      </c>
      <c r="C747" s="42">
        <v>6</v>
      </c>
      <c r="D747" s="42">
        <v>3</v>
      </c>
      <c r="E747" s="53">
        <v>11</v>
      </c>
      <c r="F747" s="54"/>
      <c r="G747" s="45" t="s">
        <v>646</v>
      </c>
    </row>
    <row r="748" spans="2:7">
      <c r="B748" s="61">
        <v>631101</v>
      </c>
      <c r="C748" s="35">
        <v>6</v>
      </c>
      <c r="D748" s="35">
        <v>3</v>
      </c>
      <c r="E748" s="35">
        <v>11</v>
      </c>
      <c r="F748" s="51" t="s">
        <v>71</v>
      </c>
      <c r="G748" s="36" t="s">
        <v>639</v>
      </c>
    </row>
    <row r="749" spans="2:7">
      <c r="B749" s="61">
        <v>631102</v>
      </c>
      <c r="C749" s="35">
        <v>6</v>
      </c>
      <c r="D749" s="35">
        <v>3</v>
      </c>
      <c r="E749" s="35">
        <v>11</v>
      </c>
      <c r="F749" s="51" t="s">
        <v>73</v>
      </c>
      <c r="G749" s="36" t="s">
        <v>640</v>
      </c>
    </row>
    <row r="750" spans="2:7">
      <c r="B750" s="61">
        <v>631103</v>
      </c>
      <c r="C750" s="35">
        <v>6</v>
      </c>
      <c r="D750" s="35">
        <v>3</v>
      </c>
      <c r="E750" s="35">
        <v>11</v>
      </c>
      <c r="F750" s="51" t="s">
        <v>75</v>
      </c>
      <c r="G750" s="36" t="s">
        <v>641</v>
      </c>
    </row>
    <row r="751" spans="2:7">
      <c r="B751" s="61">
        <v>631104</v>
      </c>
      <c r="C751" s="35">
        <v>6</v>
      </c>
      <c r="D751" s="35">
        <v>3</v>
      </c>
      <c r="E751" s="35">
        <v>11</v>
      </c>
      <c r="F751" s="51" t="s">
        <v>93</v>
      </c>
      <c r="G751" s="36" t="s">
        <v>643</v>
      </c>
    </row>
    <row r="752" spans="2:7">
      <c r="B752" s="61">
        <v>631105</v>
      </c>
      <c r="C752" s="35">
        <v>6</v>
      </c>
      <c r="D752" s="35">
        <v>3</v>
      </c>
      <c r="E752" s="35">
        <v>11</v>
      </c>
      <c r="F752" s="51" t="s">
        <v>77</v>
      </c>
      <c r="G752" s="36" t="s">
        <v>644</v>
      </c>
    </row>
    <row r="753" spans="2:7">
      <c r="B753" s="61">
        <v>631115</v>
      </c>
      <c r="C753" s="35">
        <v>6</v>
      </c>
      <c r="D753" s="35">
        <v>3</v>
      </c>
      <c r="E753" s="35">
        <v>11</v>
      </c>
      <c r="F753" s="35">
        <v>15</v>
      </c>
      <c r="G753" s="36" t="s">
        <v>320</v>
      </c>
    </row>
    <row r="754" spans="2:7">
      <c r="B754" s="61">
        <v>631199</v>
      </c>
      <c r="C754" s="35">
        <v>6</v>
      </c>
      <c r="D754" s="35">
        <v>3</v>
      </c>
      <c r="E754" s="35">
        <v>11</v>
      </c>
      <c r="F754" s="35">
        <v>99</v>
      </c>
      <c r="G754" s="36" t="s">
        <v>647</v>
      </c>
    </row>
    <row r="755" spans="2:7">
      <c r="B755" s="61">
        <v>6312</v>
      </c>
      <c r="C755" s="42">
        <v>6</v>
      </c>
      <c r="D755" s="42">
        <v>3</v>
      </c>
      <c r="E755" s="53">
        <v>12</v>
      </c>
      <c r="F755" s="54"/>
      <c r="G755" s="45" t="s">
        <v>648</v>
      </c>
    </row>
    <row r="756" spans="2:7">
      <c r="B756" s="61">
        <v>631201</v>
      </c>
      <c r="C756" s="35">
        <v>6</v>
      </c>
      <c r="D756" s="35">
        <v>3</v>
      </c>
      <c r="E756" s="35">
        <v>12</v>
      </c>
      <c r="F756" s="51" t="s">
        <v>71</v>
      </c>
      <c r="G756" s="36" t="s">
        <v>639</v>
      </c>
    </row>
    <row r="757" spans="2:7">
      <c r="B757" s="61">
        <v>631202</v>
      </c>
      <c r="C757" s="35">
        <v>6</v>
      </c>
      <c r="D757" s="35">
        <v>3</v>
      </c>
      <c r="E757" s="35">
        <v>12</v>
      </c>
      <c r="F757" s="51" t="s">
        <v>73</v>
      </c>
      <c r="G757" s="36" t="s">
        <v>649</v>
      </c>
    </row>
    <row r="758" spans="2:7">
      <c r="B758" s="61">
        <v>631203</v>
      </c>
      <c r="C758" s="35">
        <v>6</v>
      </c>
      <c r="D758" s="35">
        <v>3</v>
      </c>
      <c r="E758" s="35">
        <v>12</v>
      </c>
      <c r="F758" s="51" t="s">
        <v>75</v>
      </c>
      <c r="G758" s="36" t="s">
        <v>641</v>
      </c>
    </row>
    <row r="759" spans="2:7">
      <c r="B759" s="61">
        <v>631205</v>
      </c>
      <c r="C759" s="35">
        <v>6</v>
      </c>
      <c r="D759" s="35">
        <v>3</v>
      </c>
      <c r="E759" s="35">
        <v>12</v>
      </c>
      <c r="F759" s="51" t="s">
        <v>77</v>
      </c>
      <c r="G759" s="36" t="s">
        <v>650</v>
      </c>
    </row>
    <row r="760" spans="2:7">
      <c r="B760" s="61">
        <v>631207</v>
      </c>
      <c r="C760" s="35">
        <v>6</v>
      </c>
      <c r="D760" s="35">
        <v>3</v>
      </c>
      <c r="E760" s="35">
        <v>12</v>
      </c>
      <c r="F760" s="51" t="s">
        <v>81</v>
      </c>
      <c r="G760" s="36" t="s">
        <v>377</v>
      </c>
    </row>
    <row r="761" spans="2:7">
      <c r="B761" s="61">
        <v>631208</v>
      </c>
      <c r="C761" s="35">
        <v>6</v>
      </c>
      <c r="D761" s="35">
        <v>3</v>
      </c>
      <c r="E761" s="35">
        <v>12</v>
      </c>
      <c r="F761" s="51" t="s">
        <v>83</v>
      </c>
      <c r="G761" s="36" t="s">
        <v>651</v>
      </c>
    </row>
    <row r="762" spans="2:7">
      <c r="B762" s="61">
        <v>631209</v>
      </c>
      <c r="C762" s="35">
        <v>6</v>
      </c>
      <c r="D762" s="35">
        <v>3</v>
      </c>
      <c r="E762" s="35">
        <v>12</v>
      </c>
      <c r="F762" s="51" t="s">
        <v>85</v>
      </c>
      <c r="G762" s="36" t="s">
        <v>629</v>
      </c>
    </row>
    <row r="763" spans="2:7">
      <c r="B763" s="61">
        <v>631215</v>
      </c>
      <c r="C763" s="35">
        <v>6</v>
      </c>
      <c r="D763" s="35">
        <v>3</v>
      </c>
      <c r="E763" s="35">
        <v>12</v>
      </c>
      <c r="F763" s="35">
        <v>15</v>
      </c>
      <c r="G763" s="36" t="s">
        <v>320</v>
      </c>
    </row>
    <row r="764" spans="2:7">
      <c r="B764" s="61">
        <v>631216</v>
      </c>
      <c r="C764" s="35">
        <v>6</v>
      </c>
      <c r="D764" s="35">
        <v>3</v>
      </c>
      <c r="E764" s="35">
        <v>12</v>
      </c>
      <c r="F764" s="35">
        <v>16</v>
      </c>
      <c r="G764" s="36" t="s">
        <v>249</v>
      </c>
    </row>
    <row r="765" spans="2:7">
      <c r="B765" s="61">
        <v>631299</v>
      </c>
      <c r="C765" s="35">
        <v>6</v>
      </c>
      <c r="D765" s="35">
        <v>3</v>
      </c>
      <c r="E765" s="35">
        <v>12</v>
      </c>
      <c r="F765" s="35">
        <v>99</v>
      </c>
      <c r="G765" s="36" t="s">
        <v>652</v>
      </c>
    </row>
    <row r="766" spans="2:7">
      <c r="B766" s="61">
        <v>6314</v>
      </c>
      <c r="C766" s="42">
        <v>6</v>
      </c>
      <c r="D766" s="42">
        <v>3</v>
      </c>
      <c r="E766" s="53">
        <v>14</v>
      </c>
      <c r="F766" s="54"/>
      <c r="G766" s="45" t="s">
        <v>414</v>
      </c>
    </row>
    <row r="767" spans="2:7">
      <c r="B767" s="61">
        <v>631403</v>
      </c>
      <c r="C767" s="35">
        <v>6</v>
      </c>
      <c r="D767" s="35">
        <v>3</v>
      </c>
      <c r="E767" s="35">
        <v>14</v>
      </c>
      <c r="F767" s="51" t="s">
        <v>75</v>
      </c>
      <c r="G767" s="36" t="s">
        <v>653</v>
      </c>
    </row>
    <row r="768" spans="2:7">
      <c r="B768" s="61">
        <v>631404</v>
      </c>
      <c r="C768" s="35">
        <v>6</v>
      </c>
      <c r="D768" s="35">
        <v>3</v>
      </c>
      <c r="E768" s="35">
        <v>14</v>
      </c>
      <c r="F768" s="51" t="s">
        <v>93</v>
      </c>
      <c r="G768" s="36" t="s">
        <v>416</v>
      </c>
    </row>
    <row r="769" spans="2:7">
      <c r="B769" s="61">
        <v>631406</v>
      </c>
      <c r="C769" s="35">
        <v>6</v>
      </c>
      <c r="D769" s="35">
        <v>3</v>
      </c>
      <c r="E769" s="35">
        <v>14</v>
      </c>
      <c r="F769" s="51" t="s">
        <v>79</v>
      </c>
      <c r="G769" s="36" t="s">
        <v>417</v>
      </c>
    </row>
    <row r="770" spans="2:7">
      <c r="B770" s="61">
        <v>631407</v>
      </c>
      <c r="C770" s="35">
        <v>6</v>
      </c>
      <c r="D770" s="35">
        <v>3</v>
      </c>
      <c r="E770" s="35">
        <v>14</v>
      </c>
      <c r="F770" s="51" t="s">
        <v>81</v>
      </c>
      <c r="G770" s="36" t="s">
        <v>418</v>
      </c>
    </row>
    <row r="771" spans="2:7">
      <c r="B771" s="61">
        <v>631411</v>
      </c>
      <c r="C771" s="35">
        <v>6</v>
      </c>
      <c r="D771" s="35">
        <v>3</v>
      </c>
      <c r="E771" s="35">
        <v>14</v>
      </c>
      <c r="F771" s="35">
        <v>11</v>
      </c>
      <c r="G771" s="36" t="s">
        <v>420</v>
      </c>
    </row>
    <row r="772" spans="2:7">
      <c r="B772" s="61">
        <v>6315</v>
      </c>
      <c r="C772" s="42">
        <v>6</v>
      </c>
      <c r="D772" s="42">
        <v>3</v>
      </c>
      <c r="E772" s="53">
        <v>15</v>
      </c>
      <c r="F772" s="54"/>
      <c r="G772" s="45" t="s">
        <v>320</v>
      </c>
    </row>
    <row r="773" spans="2:7">
      <c r="B773" s="61">
        <v>631512</v>
      </c>
      <c r="C773" s="35">
        <v>6</v>
      </c>
      <c r="D773" s="35">
        <v>3</v>
      </c>
      <c r="E773" s="35">
        <v>15</v>
      </c>
      <c r="F773" s="35">
        <v>12</v>
      </c>
      <c r="G773" s="36" t="s">
        <v>422</v>
      </c>
    </row>
    <row r="774" spans="2:7">
      <c r="B774" s="61">
        <v>631514</v>
      </c>
      <c r="C774" s="35">
        <v>6</v>
      </c>
      <c r="D774" s="35">
        <v>3</v>
      </c>
      <c r="E774" s="35">
        <v>15</v>
      </c>
      <c r="F774" s="35">
        <v>14</v>
      </c>
      <c r="G774" s="36" t="s">
        <v>423</v>
      </c>
    </row>
    <row r="775" spans="2:7">
      <c r="B775" s="61">
        <v>631515</v>
      </c>
      <c r="C775" s="35">
        <v>6</v>
      </c>
      <c r="D775" s="35">
        <v>3</v>
      </c>
      <c r="E775" s="35">
        <v>15</v>
      </c>
      <c r="F775" s="35">
        <v>15</v>
      </c>
      <c r="G775" s="36" t="s">
        <v>424</v>
      </c>
    </row>
    <row r="776" spans="2:7">
      <c r="B776" s="61">
        <v>6399</v>
      </c>
      <c r="C776" s="42">
        <v>6</v>
      </c>
      <c r="D776" s="42">
        <v>3</v>
      </c>
      <c r="E776" s="53">
        <v>99</v>
      </c>
      <c r="F776" s="54"/>
      <c r="G776" s="45" t="s">
        <v>185</v>
      </c>
    </row>
    <row r="777" spans="2:7">
      <c r="B777" s="61">
        <v>639901</v>
      </c>
      <c r="C777" s="35">
        <v>6</v>
      </c>
      <c r="D777" s="35">
        <v>3</v>
      </c>
      <c r="E777" s="35">
        <v>99</v>
      </c>
      <c r="F777" s="51" t="s">
        <v>71</v>
      </c>
      <c r="G777" s="36" t="s">
        <v>654</v>
      </c>
    </row>
    <row r="778" spans="2:7">
      <c r="B778" s="61">
        <v>67</v>
      </c>
      <c r="C778" s="38">
        <v>6</v>
      </c>
      <c r="D778" s="39">
        <v>7</v>
      </c>
      <c r="E778" s="40"/>
      <c r="F778" s="41"/>
      <c r="G778" s="50" t="s">
        <v>655</v>
      </c>
    </row>
    <row r="779" spans="2:7">
      <c r="B779" s="61">
        <v>6701</v>
      </c>
      <c r="C779" s="42">
        <v>6</v>
      </c>
      <c r="D779" s="42">
        <v>7</v>
      </c>
      <c r="E779" s="51" t="s">
        <v>71</v>
      </c>
      <c r="F779" s="44"/>
      <c r="G779" s="45" t="s">
        <v>453</v>
      </c>
    </row>
    <row r="780" spans="2:7">
      <c r="B780" s="61">
        <v>670101</v>
      </c>
      <c r="C780" s="35">
        <v>6</v>
      </c>
      <c r="D780" s="35">
        <v>7</v>
      </c>
      <c r="E780" s="51" t="s">
        <v>71</v>
      </c>
      <c r="F780" s="51" t="s">
        <v>71</v>
      </c>
      <c r="G780" s="36" t="s">
        <v>454</v>
      </c>
    </row>
    <row r="781" spans="2:7">
      <c r="B781" s="61">
        <v>670102</v>
      </c>
      <c r="C781" s="35">
        <v>6</v>
      </c>
      <c r="D781" s="35">
        <v>7</v>
      </c>
      <c r="E781" s="51" t="s">
        <v>71</v>
      </c>
      <c r="F781" s="51" t="s">
        <v>73</v>
      </c>
      <c r="G781" s="36" t="s">
        <v>656</v>
      </c>
    </row>
    <row r="782" spans="2:7">
      <c r="B782" s="61">
        <v>670103</v>
      </c>
      <c r="C782" s="35">
        <v>6</v>
      </c>
      <c r="D782" s="35">
        <v>7</v>
      </c>
      <c r="E782" s="51" t="s">
        <v>71</v>
      </c>
      <c r="F782" s="51" t="s">
        <v>75</v>
      </c>
      <c r="G782" s="36" t="s">
        <v>657</v>
      </c>
    </row>
    <row r="783" spans="2:7">
      <c r="B783" s="61">
        <v>670104</v>
      </c>
      <c r="C783" s="35">
        <v>6</v>
      </c>
      <c r="D783" s="35">
        <v>7</v>
      </c>
      <c r="E783" s="51" t="s">
        <v>71</v>
      </c>
      <c r="F783" s="51" t="s">
        <v>93</v>
      </c>
      <c r="G783" s="36" t="s">
        <v>457</v>
      </c>
    </row>
    <row r="784" spans="2:7">
      <c r="B784" s="61">
        <v>670199</v>
      </c>
      <c r="C784" s="35">
        <v>6</v>
      </c>
      <c r="D784" s="35">
        <v>7</v>
      </c>
      <c r="E784" s="51" t="s">
        <v>71</v>
      </c>
      <c r="F784" s="35">
        <v>99</v>
      </c>
      <c r="G784" s="36" t="s">
        <v>658</v>
      </c>
    </row>
    <row r="785" spans="2:7">
      <c r="B785" s="61">
        <v>6702</v>
      </c>
      <c r="C785" s="42">
        <v>6</v>
      </c>
      <c r="D785" s="42">
        <v>7</v>
      </c>
      <c r="E785" s="51" t="s">
        <v>73</v>
      </c>
      <c r="F785" s="44"/>
      <c r="G785" s="45" t="s">
        <v>459</v>
      </c>
    </row>
    <row r="786" spans="2:7">
      <c r="B786" s="61">
        <v>670201</v>
      </c>
      <c r="C786" s="35">
        <v>6</v>
      </c>
      <c r="D786" s="35">
        <v>7</v>
      </c>
      <c r="E786" s="51" t="s">
        <v>73</v>
      </c>
      <c r="F786" s="51" t="s">
        <v>71</v>
      </c>
      <c r="G786" s="36" t="s">
        <v>460</v>
      </c>
    </row>
    <row r="787" spans="2:7">
      <c r="B787" s="61">
        <v>670204</v>
      </c>
      <c r="C787" s="35">
        <v>6</v>
      </c>
      <c r="D787" s="35">
        <v>7</v>
      </c>
      <c r="E787" s="51" t="s">
        <v>73</v>
      </c>
      <c r="F787" s="51" t="s">
        <v>93</v>
      </c>
      <c r="G787" s="36" t="s">
        <v>659</v>
      </c>
    </row>
    <row r="788" spans="2:7">
      <c r="B788" s="61">
        <v>670205</v>
      </c>
      <c r="C788" s="35">
        <v>6</v>
      </c>
      <c r="D788" s="35">
        <v>7</v>
      </c>
      <c r="E788" s="51" t="s">
        <v>73</v>
      </c>
      <c r="F788" s="51" t="s">
        <v>77</v>
      </c>
      <c r="G788" s="36" t="s">
        <v>464</v>
      </c>
    </row>
    <row r="789" spans="2:7">
      <c r="B789" s="61">
        <v>670216</v>
      </c>
      <c r="C789" s="35">
        <v>6</v>
      </c>
      <c r="D789" s="35">
        <v>7</v>
      </c>
      <c r="E789" s="51" t="s">
        <v>73</v>
      </c>
      <c r="F789" s="35">
        <v>16</v>
      </c>
      <c r="G789" s="36" t="s">
        <v>471</v>
      </c>
    </row>
    <row r="790" spans="2:7">
      <c r="B790" s="61">
        <v>670217</v>
      </c>
      <c r="C790" s="35">
        <v>6</v>
      </c>
      <c r="D790" s="35">
        <v>7</v>
      </c>
      <c r="E790" s="51" t="s">
        <v>73</v>
      </c>
      <c r="F790" s="35">
        <v>17</v>
      </c>
      <c r="G790" s="36" t="s">
        <v>660</v>
      </c>
    </row>
    <row r="791" spans="2:7">
      <c r="B791" s="61">
        <v>670218</v>
      </c>
      <c r="C791" s="35">
        <v>6</v>
      </c>
      <c r="D791" s="35">
        <v>7</v>
      </c>
      <c r="E791" s="51" t="s">
        <v>73</v>
      </c>
      <c r="F791" s="35">
        <v>18</v>
      </c>
      <c r="G791" s="36" t="s">
        <v>473</v>
      </c>
    </row>
    <row r="792" spans="2:7">
      <c r="B792" s="61">
        <v>670299</v>
      </c>
      <c r="C792" s="35">
        <v>6</v>
      </c>
      <c r="D792" s="35">
        <v>7</v>
      </c>
      <c r="E792" s="51" t="s">
        <v>73</v>
      </c>
      <c r="F792" s="35">
        <v>99</v>
      </c>
      <c r="G792" s="36" t="s">
        <v>475</v>
      </c>
    </row>
    <row r="793" spans="2:7">
      <c r="B793" s="61">
        <v>6703</v>
      </c>
      <c r="C793" s="42">
        <v>6</v>
      </c>
      <c r="D793" s="42">
        <v>7</v>
      </c>
      <c r="E793" s="51" t="s">
        <v>75</v>
      </c>
      <c r="F793" s="44"/>
      <c r="G793" s="45" t="s">
        <v>661</v>
      </c>
    </row>
    <row r="794" spans="2:7">
      <c r="B794" s="61">
        <v>670301</v>
      </c>
      <c r="C794" s="35">
        <v>6</v>
      </c>
      <c r="D794" s="35">
        <v>7</v>
      </c>
      <c r="E794" s="51" t="s">
        <v>75</v>
      </c>
      <c r="F794" s="51" t="s">
        <v>71</v>
      </c>
      <c r="G794" s="36" t="s">
        <v>661</v>
      </c>
    </row>
    <row r="795" spans="2:7">
      <c r="B795" s="61">
        <v>6799</v>
      </c>
      <c r="C795" s="42">
        <v>6</v>
      </c>
      <c r="D795" s="42">
        <v>7</v>
      </c>
      <c r="E795" s="53">
        <v>99</v>
      </c>
      <c r="F795" s="54"/>
      <c r="G795" s="45" t="s">
        <v>185</v>
      </c>
    </row>
    <row r="796" spans="2:7">
      <c r="B796" s="61">
        <v>679901</v>
      </c>
      <c r="C796" s="35">
        <v>6</v>
      </c>
      <c r="D796" s="35">
        <v>7</v>
      </c>
      <c r="E796" s="35">
        <v>99</v>
      </c>
      <c r="F796" s="51" t="s">
        <v>71</v>
      </c>
      <c r="G796" s="36" t="s">
        <v>662</v>
      </c>
    </row>
    <row r="797" spans="2:7">
      <c r="B797" s="61">
        <v>7</v>
      </c>
      <c r="C797" s="46">
        <v>7</v>
      </c>
      <c r="D797" s="47"/>
      <c r="E797" s="47"/>
      <c r="F797" s="48"/>
      <c r="G797" s="49" t="s">
        <v>663</v>
      </c>
    </row>
    <row r="798" spans="2:7">
      <c r="B798" s="61">
        <v>71</v>
      </c>
      <c r="C798" s="38">
        <v>7</v>
      </c>
      <c r="D798" s="39">
        <v>1</v>
      </c>
      <c r="E798" s="40"/>
      <c r="F798" s="41"/>
      <c r="G798" s="50" t="s">
        <v>664</v>
      </c>
    </row>
    <row r="799" spans="2:7">
      <c r="B799" s="61">
        <v>7101</v>
      </c>
      <c r="C799" s="42">
        <v>7</v>
      </c>
      <c r="D799" s="42">
        <v>1</v>
      </c>
      <c r="E799" s="51" t="s">
        <v>71</v>
      </c>
      <c r="F799" s="44"/>
      <c r="G799" s="45" t="s">
        <v>70</v>
      </c>
    </row>
    <row r="800" spans="2:7">
      <c r="B800" s="61">
        <v>710101</v>
      </c>
      <c r="C800" s="35">
        <v>7</v>
      </c>
      <c r="D800" s="35">
        <v>1</v>
      </c>
      <c r="E800" s="51" t="s">
        <v>71</v>
      </c>
      <c r="F800" s="51" t="s">
        <v>71</v>
      </c>
      <c r="G800" s="36" t="s">
        <v>72</v>
      </c>
    </row>
    <row r="801" spans="2:7">
      <c r="B801" s="61">
        <v>710102</v>
      </c>
      <c r="C801" s="35">
        <v>7</v>
      </c>
      <c r="D801" s="35">
        <v>1</v>
      </c>
      <c r="E801" s="51" t="s">
        <v>71</v>
      </c>
      <c r="F801" s="51" t="s">
        <v>73</v>
      </c>
      <c r="G801" s="36" t="s">
        <v>74</v>
      </c>
    </row>
    <row r="802" spans="2:7">
      <c r="B802" s="61">
        <v>710103</v>
      </c>
      <c r="C802" s="35">
        <v>7</v>
      </c>
      <c r="D802" s="35">
        <v>1</v>
      </c>
      <c r="E802" s="51" t="s">
        <v>71</v>
      </c>
      <c r="F802" s="51" t="s">
        <v>75</v>
      </c>
      <c r="G802" s="36" t="s">
        <v>76</v>
      </c>
    </row>
    <row r="803" spans="2:7">
      <c r="B803" s="61">
        <v>710105</v>
      </c>
      <c r="C803" s="35">
        <v>7</v>
      </c>
      <c r="D803" s="35">
        <v>1</v>
      </c>
      <c r="E803" s="51" t="s">
        <v>71</v>
      </c>
      <c r="F803" s="51" t="s">
        <v>77</v>
      </c>
      <c r="G803" s="36" t="s">
        <v>78</v>
      </c>
    </row>
    <row r="804" spans="2:7">
      <c r="B804" s="61">
        <v>710106</v>
      </c>
      <c r="C804" s="35">
        <v>7</v>
      </c>
      <c r="D804" s="35">
        <v>1</v>
      </c>
      <c r="E804" s="51" t="s">
        <v>71</v>
      </c>
      <c r="F804" s="51" t="s">
        <v>79</v>
      </c>
      <c r="G804" s="36" t="s">
        <v>80</v>
      </c>
    </row>
    <row r="805" spans="2:7" ht="24">
      <c r="B805" s="61">
        <v>710108</v>
      </c>
      <c r="C805" s="35">
        <v>7</v>
      </c>
      <c r="D805" s="35">
        <v>1</v>
      </c>
      <c r="E805" s="51" t="s">
        <v>71</v>
      </c>
      <c r="F805" s="51" t="s">
        <v>83</v>
      </c>
      <c r="G805" s="37" t="s">
        <v>665</v>
      </c>
    </row>
    <row r="806" spans="2:7">
      <c r="B806" s="61">
        <v>710109</v>
      </c>
      <c r="C806" s="35">
        <v>7</v>
      </c>
      <c r="D806" s="35">
        <v>1</v>
      </c>
      <c r="E806" s="51" t="s">
        <v>71</v>
      </c>
      <c r="F806" s="51" t="s">
        <v>85</v>
      </c>
      <c r="G806" s="36" t="s">
        <v>86</v>
      </c>
    </row>
    <row r="807" spans="2:7">
      <c r="B807" s="61">
        <v>7102</v>
      </c>
      <c r="C807" s="42">
        <v>7</v>
      </c>
      <c r="D807" s="42">
        <v>1</v>
      </c>
      <c r="E807" s="51" t="s">
        <v>73</v>
      </c>
      <c r="F807" s="44"/>
      <c r="G807" s="45" t="s">
        <v>89</v>
      </c>
    </row>
    <row r="808" spans="2:7">
      <c r="B808" s="61">
        <v>710201</v>
      </c>
      <c r="C808" s="35">
        <v>7</v>
      </c>
      <c r="D808" s="35">
        <v>1</v>
      </c>
      <c r="E808" s="51" t="s">
        <v>73</v>
      </c>
      <c r="F808" s="51" t="s">
        <v>71</v>
      </c>
      <c r="G808" s="36" t="s">
        <v>90</v>
      </c>
    </row>
    <row r="809" spans="2:7">
      <c r="B809" s="61">
        <v>710203</v>
      </c>
      <c r="C809" s="35">
        <v>7</v>
      </c>
      <c r="D809" s="35">
        <v>1</v>
      </c>
      <c r="E809" s="51" t="s">
        <v>73</v>
      </c>
      <c r="F809" s="51" t="s">
        <v>75</v>
      </c>
      <c r="G809" s="36" t="s">
        <v>92</v>
      </c>
    </row>
    <row r="810" spans="2:7">
      <c r="B810" s="61">
        <v>710204</v>
      </c>
      <c r="C810" s="35">
        <v>7</v>
      </c>
      <c r="D810" s="35">
        <v>1</v>
      </c>
      <c r="E810" s="51" t="s">
        <v>73</v>
      </c>
      <c r="F810" s="51" t="s">
        <v>93</v>
      </c>
      <c r="G810" s="36" t="s">
        <v>94</v>
      </c>
    </row>
    <row r="811" spans="2:7">
      <c r="B811" s="61">
        <v>710205</v>
      </c>
      <c r="C811" s="35">
        <v>7</v>
      </c>
      <c r="D811" s="35">
        <v>1</v>
      </c>
      <c r="E811" s="51" t="s">
        <v>73</v>
      </c>
      <c r="F811" s="51" t="s">
        <v>77</v>
      </c>
      <c r="G811" s="36" t="s">
        <v>95</v>
      </c>
    </row>
    <row r="812" spans="2:7">
      <c r="B812" s="61">
        <v>710206</v>
      </c>
      <c r="C812" s="35">
        <v>7</v>
      </c>
      <c r="D812" s="35">
        <v>1</v>
      </c>
      <c r="E812" s="51" t="s">
        <v>73</v>
      </c>
      <c r="F812" s="51" t="s">
        <v>79</v>
      </c>
      <c r="G812" s="36" t="s">
        <v>96</v>
      </c>
    </row>
    <row r="813" spans="2:7">
      <c r="B813" s="61">
        <v>710207</v>
      </c>
      <c r="C813" s="35">
        <v>7</v>
      </c>
      <c r="D813" s="35">
        <v>1</v>
      </c>
      <c r="E813" s="51" t="s">
        <v>73</v>
      </c>
      <c r="F813" s="51" t="s">
        <v>81</v>
      </c>
      <c r="G813" s="36" t="s">
        <v>97</v>
      </c>
    </row>
    <row r="814" spans="2:7">
      <c r="B814" s="61">
        <v>710208</v>
      </c>
      <c r="C814" s="35">
        <v>7</v>
      </c>
      <c r="D814" s="35">
        <v>1</v>
      </c>
      <c r="E814" s="51" t="s">
        <v>73</v>
      </c>
      <c r="F814" s="51" t="s">
        <v>83</v>
      </c>
      <c r="G814" s="36" t="s">
        <v>98</v>
      </c>
    </row>
    <row r="815" spans="2:7">
      <c r="B815" s="61">
        <v>710209</v>
      </c>
      <c r="C815" s="35">
        <v>7</v>
      </c>
      <c r="D815" s="35">
        <v>1</v>
      </c>
      <c r="E815" s="51" t="s">
        <v>73</v>
      </c>
      <c r="F815" s="51" t="s">
        <v>85</v>
      </c>
      <c r="G815" s="36" t="s">
        <v>99</v>
      </c>
    </row>
    <row r="816" spans="2:7">
      <c r="B816" s="61">
        <v>710211</v>
      </c>
      <c r="C816" s="35">
        <v>7</v>
      </c>
      <c r="D816" s="35">
        <v>1</v>
      </c>
      <c r="E816" s="51" t="s">
        <v>73</v>
      </c>
      <c r="F816" s="35">
        <v>11</v>
      </c>
      <c r="G816" s="36" t="s">
        <v>102</v>
      </c>
    </row>
    <row r="817" spans="2:7">
      <c r="B817" s="61">
        <v>710212</v>
      </c>
      <c r="C817" s="35">
        <v>7</v>
      </c>
      <c r="D817" s="35">
        <v>1</v>
      </c>
      <c r="E817" s="51" t="s">
        <v>73</v>
      </c>
      <c r="F817" s="35">
        <v>12</v>
      </c>
      <c r="G817" s="36" t="s">
        <v>104</v>
      </c>
    </row>
    <row r="818" spans="2:7">
      <c r="B818" s="61">
        <v>710213</v>
      </c>
      <c r="C818" s="35">
        <v>7</v>
      </c>
      <c r="D818" s="35">
        <v>1</v>
      </c>
      <c r="E818" s="51" t="s">
        <v>73</v>
      </c>
      <c r="F818" s="35">
        <v>13</v>
      </c>
      <c r="G818" s="36" t="s">
        <v>106</v>
      </c>
    </row>
    <row r="819" spans="2:7">
      <c r="B819" s="61">
        <v>710214</v>
      </c>
      <c r="C819" s="35">
        <v>7</v>
      </c>
      <c r="D819" s="35">
        <v>1</v>
      </c>
      <c r="E819" s="51" t="s">
        <v>73</v>
      </c>
      <c r="F819" s="35">
        <v>14</v>
      </c>
      <c r="G819" s="36" t="s">
        <v>108</v>
      </c>
    </row>
    <row r="820" spans="2:7">
      <c r="B820" s="61">
        <v>710215</v>
      </c>
      <c r="C820" s="35">
        <v>7</v>
      </c>
      <c r="D820" s="35">
        <v>1</v>
      </c>
      <c r="E820" s="51" t="s">
        <v>73</v>
      </c>
      <c r="F820" s="35">
        <v>15</v>
      </c>
      <c r="G820" s="36" t="s">
        <v>110</v>
      </c>
    </row>
    <row r="821" spans="2:7">
      <c r="B821" s="61">
        <v>710216</v>
      </c>
      <c r="C821" s="35">
        <v>7</v>
      </c>
      <c r="D821" s="35">
        <v>1</v>
      </c>
      <c r="E821" s="51" t="s">
        <v>73</v>
      </c>
      <c r="F821" s="35">
        <v>16</v>
      </c>
      <c r="G821" s="36" t="s">
        <v>112</v>
      </c>
    </row>
    <row r="822" spans="2:7">
      <c r="B822" s="61">
        <v>710218</v>
      </c>
      <c r="C822" s="35">
        <v>7</v>
      </c>
      <c r="D822" s="35">
        <v>1</v>
      </c>
      <c r="E822" s="51" t="s">
        <v>73</v>
      </c>
      <c r="F822" s="35">
        <v>18</v>
      </c>
      <c r="G822" s="36" t="s">
        <v>113</v>
      </c>
    </row>
    <row r="823" spans="2:7">
      <c r="B823" s="61">
        <v>710220</v>
      </c>
      <c r="C823" s="35">
        <v>7</v>
      </c>
      <c r="D823" s="35">
        <v>1</v>
      </c>
      <c r="E823" s="51" t="s">
        <v>73</v>
      </c>
      <c r="F823" s="35">
        <v>20</v>
      </c>
      <c r="G823" s="36" t="s">
        <v>114</v>
      </c>
    </row>
    <row r="824" spans="2:7">
      <c r="B824" s="61">
        <v>710223</v>
      </c>
      <c r="C824" s="35">
        <v>7</v>
      </c>
      <c r="D824" s="35">
        <v>1</v>
      </c>
      <c r="E824" s="51" t="s">
        <v>73</v>
      </c>
      <c r="F824" s="35">
        <v>23</v>
      </c>
      <c r="G824" s="36" t="s">
        <v>115</v>
      </c>
    </row>
    <row r="825" spans="2:7">
      <c r="B825" s="61">
        <v>710224</v>
      </c>
      <c r="C825" s="35">
        <v>7</v>
      </c>
      <c r="D825" s="35">
        <v>1</v>
      </c>
      <c r="E825" s="51" t="s">
        <v>73</v>
      </c>
      <c r="F825" s="35">
        <v>24</v>
      </c>
      <c r="G825" s="36" t="s">
        <v>116</v>
      </c>
    </row>
    <row r="826" spans="2:7">
      <c r="B826" s="61">
        <v>710225</v>
      </c>
      <c r="C826" s="35">
        <v>7</v>
      </c>
      <c r="D826" s="35">
        <v>1</v>
      </c>
      <c r="E826" s="51" t="s">
        <v>73</v>
      </c>
      <c r="F826" s="35">
        <v>25</v>
      </c>
      <c r="G826" s="36" t="s">
        <v>117</v>
      </c>
    </row>
    <row r="827" spans="2:7">
      <c r="B827" s="61">
        <v>710227</v>
      </c>
      <c r="C827" s="35">
        <v>7</v>
      </c>
      <c r="D827" s="35">
        <v>1</v>
      </c>
      <c r="E827" s="51" t="s">
        <v>73</v>
      </c>
      <c r="F827" s="35">
        <v>27</v>
      </c>
      <c r="G827" s="36" t="s">
        <v>118</v>
      </c>
    </row>
    <row r="828" spans="2:7">
      <c r="B828" s="61">
        <v>710228</v>
      </c>
      <c r="C828" s="35">
        <v>7</v>
      </c>
      <c r="D828" s="35">
        <v>1</v>
      </c>
      <c r="E828" s="51" t="s">
        <v>73</v>
      </c>
      <c r="F828" s="35">
        <v>28</v>
      </c>
      <c r="G828" s="36" t="s">
        <v>119</v>
      </c>
    </row>
    <row r="829" spans="2:7">
      <c r="B829" s="61">
        <v>710229</v>
      </c>
      <c r="C829" s="35">
        <v>7</v>
      </c>
      <c r="D829" s="35">
        <v>1</v>
      </c>
      <c r="E829" s="51" t="s">
        <v>73</v>
      </c>
      <c r="F829" s="35">
        <v>29</v>
      </c>
      <c r="G829" s="36" t="s">
        <v>120</v>
      </c>
    </row>
    <row r="830" spans="2:7">
      <c r="B830" s="61">
        <v>710230</v>
      </c>
      <c r="C830" s="35">
        <v>7</v>
      </c>
      <c r="D830" s="35">
        <v>1</v>
      </c>
      <c r="E830" s="51" t="s">
        <v>73</v>
      </c>
      <c r="F830" s="35">
        <v>30</v>
      </c>
      <c r="G830" s="36" t="s">
        <v>121</v>
      </c>
    </row>
    <row r="831" spans="2:7">
      <c r="B831" s="61">
        <v>710231</v>
      </c>
      <c r="C831" s="35">
        <v>7</v>
      </c>
      <c r="D831" s="35">
        <v>1</v>
      </c>
      <c r="E831" s="51" t="s">
        <v>73</v>
      </c>
      <c r="F831" s="35">
        <v>31</v>
      </c>
      <c r="G831" s="36" t="s">
        <v>122</v>
      </c>
    </row>
    <row r="832" spans="2:7">
      <c r="B832" s="61">
        <v>710232</v>
      </c>
      <c r="C832" s="35">
        <v>7</v>
      </c>
      <c r="D832" s="35">
        <v>1</v>
      </c>
      <c r="E832" s="51" t="s">
        <v>73</v>
      </c>
      <c r="F832" s="35">
        <v>32</v>
      </c>
      <c r="G832" s="36" t="s">
        <v>123</v>
      </c>
    </row>
    <row r="833" spans="2:7">
      <c r="B833" s="61">
        <v>710233</v>
      </c>
      <c r="C833" s="35">
        <v>7</v>
      </c>
      <c r="D833" s="35">
        <v>1</v>
      </c>
      <c r="E833" s="51" t="s">
        <v>73</v>
      </c>
      <c r="F833" s="35">
        <v>33</v>
      </c>
      <c r="G833" s="36" t="s">
        <v>124</v>
      </c>
    </row>
    <row r="834" spans="2:7">
      <c r="B834" s="61">
        <v>710235</v>
      </c>
      <c r="C834" s="35">
        <v>7</v>
      </c>
      <c r="D834" s="35">
        <v>1</v>
      </c>
      <c r="E834" s="51" t="s">
        <v>73</v>
      </c>
      <c r="F834" s="35">
        <v>35</v>
      </c>
      <c r="G834" s="36" t="s">
        <v>126</v>
      </c>
    </row>
    <row r="835" spans="2:7">
      <c r="B835" s="61">
        <v>7103</v>
      </c>
      <c r="C835" s="42">
        <v>7</v>
      </c>
      <c r="D835" s="42">
        <v>1</v>
      </c>
      <c r="E835" s="51" t="s">
        <v>75</v>
      </c>
      <c r="F835" s="44"/>
      <c r="G835" s="45" t="s">
        <v>127</v>
      </c>
    </row>
    <row r="836" spans="2:7">
      <c r="B836" s="61">
        <v>710301</v>
      </c>
      <c r="C836" s="35">
        <v>7</v>
      </c>
      <c r="D836" s="35">
        <v>1</v>
      </c>
      <c r="E836" s="51" t="s">
        <v>75</v>
      </c>
      <c r="F836" s="51" t="s">
        <v>71</v>
      </c>
      <c r="G836" s="36" t="s">
        <v>128</v>
      </c>
    </row>
    <row r="837" spans="2:7">
      <c r="B837" s="61">
        <v>710302</v>
      </c>
      <c r="C837" s="35">
        <v>7</v>
      </c>
      <c r="D837" s="35">
        <v>1</v>
      </c>
      <c r="E837" s="51" t="s">
        <v>75</v>
      </c>
      <c r="F837" s="51" t="s">
        <v>73</v>
      </c>
      <c r="G837" s="36" t="s">
        <v>129</v>
      </c>
    </row>
    <row r="838" spans="2:7">
      <c r="B838" s="61">
        <v>710303</v>
      </c>
      <c r="C838" s="35">
        <v>7</v>
      </c>
      <c r="D838" s="35">
        <v>1</v>
      </c>
      <c r="E838" s="51" t="s">
        <v>75</v>
      </c>
      <c r="F838" s="51" t="s">
        <v>75</v>
      </c>
      <c r="G838" s="36" t="s">
        <v>130</v>
      </c>
    </row>
    <row r="839" spans="2:7">
      <c r="B839" s="61">
        <v>710304</v>
      </c>
      <c r="C839" s="35">
        <v>7</v>
      </c>
      <c r="D839" s="35">
        <v>1</v>
      </c>
      <c r="E839" s="51" t="s">
        <v>75</v>
      </c>
      <c r="F839" s="51" t="s">
        <v>93</v>
      </c>
      <c r="G839" s="36" t="s">
        <v>131</v>
      </c>
    </row>
    <row r="840" spans="2:7">
      <c r="B840" s="61">
        <v>710305</v>
      </c>
      <c r="C840" s="35">
        <v>7</v>
      </c>
      <c r="D840" s="35">
        <v>1</v>
      </c>
      <c r="E840" s="51" t="s">
        <v>75</v>
      </c>
      <c r="F840" s="51" t="s">
        <v>77</v>
      </c>
      <c r="G840" s="36" t="s">
        <v>132</v>
      </c>
    </row>
    <row r="841" spans="2:7">
      <c r="B841" s="61">
        <v>710306</v>
      </c>
      <c r="C841" s="35">
        <v>7</v>
      </c>
      <c r="D841" s="35">
        <v>1</v>
      </c>
      <c r="E841" s="51" t="s">
        <v>75</v>
      </c>
      <c r="F841" s="51" t="s">
        <v>79</v>
      </c>
      <c r="G841" s="36" t="s">
        <v>133</v>
      </c>
    </row>
    <row r="842" spans="2:7">
      <c r="B842" s="61">
        <v>710307</v>
      </c>
      <c r="C842" s="35">
        <v>7</v>
      </c>
      <c r="D842" s="35">
        <v>1</v>
      </c>
      <c r="E842" s="51" t="s">
        <v>75</v>
      </c>
      <c r="F842" s="51" t="s">
        <v>81</v>
      </c>
      <c r="G842" s="36" t="s">
        <v>134</v>
      </c>
    </row>
    <row r="843" spans="2:7">
      <c r="B843" s="61">
        <v>710308</v>
      </c>
      <c r="C843" s="35">
        <v>7</v>
      </c>
      <c r="D843" s="35">
        <v>1</v>
      </c>
      <c r="E843" s="51" t="s">
        <v>75</v>
      </c>
      <c r="F843" s="51" t="s">
        <v>83</v>
      </c>
      <c r="G843" s="36" t="s">
        <v>135</v>
      </c>
    </row>
    <row r="844" spans="2:7">
      <c r="B844" s="61">
        <v>710309</v>
      </c>
      <c r="C844" s="35">
        <v>7</v>
      </c>
      <c r="D844" s="35">
        <v>1</v>
      </c>
      <c r="E844" s="51" t="s">
        <v>75</v>
      </c>
      <c r="F844" s="51" t="s">
        <v>85</v>
      </c>
      <c r="G844" s="36" t="s">
        <v>136</v>
      </c>
    </row>
    <row r="845" spans="2:7" ht="24">
      <c r="B845" s="61">
        <v>710310</v>
      </c>
      <c r="C845" s="35">
        <v>7</v>
      </c>
      <c r="D845" s="35">
        <v>1</v>
      </c>
      <c r="E845" s="51" t="s">
        <v>75</v>
      </c>
      <c r="F845" s="35">
        <v>10</v>
      </c>
      <c r="G845" s="37" t="s">
        <v>137</v>
      </c>
    </row>
    <row r="846" spans="2:7">
      <c r="B846" s="61">
        <v>710311</v>
      </c>
      <c r="C846" s="35">
        <v>7</v>
      </c>
      <c r="D846" s="35">
        <v>1</v>
      </c>
      <c r="E846" s="51" t="s">
        <v>75</v>
      </c>
      <c r="F846" s="35">
        <v>11</v>
      </c>
      <c r="G846" s="36" t="s">
        <v>138</v>
      </c>
    </row>
    <row r="847" spans="2:7">
      <c r="B847" s="61">
        <v>710313</v>
      </c>
      <c r="C847" s="35">
        <v>7</v>
      </c>
      <c r="D847" s="35">
        <v>1</v>
      </c>
      <c r="E847" s="51" t="s">
        <v>75</v>
      </c>
      <c r="F847" s="35">
        <v>13</v>
      </c>
      <c r="G847" s="36" t="s">
        <v>595</v>
      </c>
    </row>
    <row r="848" spans="2:7">
      <c r="B848" s="61">
        <v>7104</v>
      </c>
      <c r="C848" s="42">
        <v>7</v>
      </c>
      <c r="D848" s="42">
        <v>1</v>
      </c>
      <c r="E848" s="51" t="s">
        <v>93</v>
      </c>
      <c r="F848" s="44"/>
      <c r="G848" s="45" t="s">
        <v>141</v>
      </c>
    </row>
    <row r="849" spans="2:7">
      <c r="B849" s="61">
        <v>710401</v>
      </c>
      <c r="C849" s="35">
        <v>7</v>
      </c>
      <c r="D849" s="35">
        <v>1</v>
      </c>
      <c r="E849" s="51" t="s">
        <v>93</v>
      </c>
      <c r="F849" s="51" t="s">
        <v>71</v>
      </c>
      <c r="G849" s="36" t="s">
        <v>142</v>
      </c>
    </row>
    <row r="850" spans="2:7">
      <c r="B850" s="61">
        <v>710402</v>
      </c>
      <c r="C850" s="35">
        <v>7</v>
      </c>
      <c r="D850" s="35">
        <v>1</v>
      </c>
      <c r="E850" s="51" t="s">
        <v>93</v>
      </c>
      <c r="F850" s="51" t="s">
        <v>73</v>
      </c>
      <c r="G850" s="36" t="s">
        <v>143</v>
      </c>
    </row>
    <row r="851" spans="2:7">
      <c r="B851" s="61">
        <v>710403</v>
      </c>
      <c r="C851" s="35">
        <v>7</v>
      </c>
      <c r="D851" s="35">
        <v>1</v>
      </c>
      <c r="E851" s="51" t="s">
        <v>93</v>
      </c>
      <c r="F851" s="51" t="s">
        <v>75</v>
      </c>
      <c r="G851" s="36" t="s">
        <v>144</v>
      </c>
    </row>
    <row r="852" spans="2:7">
      <c r="B852" s="61">
        <v>710404</v>
      </c>
      <c r="C852" s="35">
        <v>7</v>
      </c>
      <c r="D852" s="35">
        <v>1</v>
      </c>
      <c r="E852" s="51" t="s">
        <v>93</v>
      </c>
      <c r="F852" s="51" t="s">
        <v>93</v>
      </c>
      <c r="G852" s="36" t="s">
        <v>145</v>
      </c>
    </row>
    <row r="853" spans="2:7">
      <c r="B853" s="61">
        <v>710405</v>
      </c>
      <c r="C853" s="35">
        <v>7</v>
      </c>
      <c r="D853" s="35">
        <v>1</v>
      </c>
      <c r="E853" s="51" t="s">
        <v>93</v>
      </c>
      <c r="F853" s="51" t="s">
        <v>77</v>
      </c>
      <c r="G853" s="36" t="s">
        <v>146</v>
      </c>
    </row>
    <row r="854" spans="2:7">
      <c r="B854" s="61">
        <v>710406</v>
      </c>
      <c r="C854" s="35">
        <v>7</v>
      </c>
      <c r="D854" s="35">
        <v>1</v>
      </c>
      <c r="E854" s="51" t="s">
        <v>93</v>
      </c>
      <c r="F854" s="51" t="s">
        <v>79</v>
      </c>
      <c r="G854" s="36" t="s">
        <v>147</v>
      </c>
    </row>
    <row r="855" spans="2:7">
      <c r="B855" s="61">
        <v>710407</v>
      </c>
      <c r="C855" s="35">
        <v>7</v>
      </c>
      <c r="D855" s="35">
        <v>1</v>
      </c>
      <c r="E855" s="51" t="s">
        <v>93</v>
      </c>
      <c r="F855" s="51" t="s">
        <v>81</v>
      </c>
      <c r="G855" s="36" t="s">
        <v>148</v>
      </c>
    </row>
    <row r="856" spans="2:7">
      <c r="B856" s="61">
        <v>710408</v>
      </c>
      <c r="C856" s="35">
        <v>7</v>
      </c>
      <c r="D856" s="35">
        <v>1</v>
      </c>
      <c r="E856" s="51" t="s">
        <v>93</v>
      </c>
      <c r="F856" s="51" t="s">
        <v>83</v>
      </c>
      <c r="G856" s="36" t="s">
        <v>149</v>
      </c>
    </row>
    <row r="857" spans="2:7">
      <c r="B857" s="61">
        <v>710499</v>
      </c>
      <c r="C857" s="35">
        <v>7</v>
      </c>
      <c r="D857" s="35">
        <v>1</v>
      </c>
      <c r="E857" s="51" t="s">
        <v>93</v>
      </c>
      <c r="F857" s="35">
        <v>99</v>
      </c>
      <c r="G857" s="36" t="s">
        <v>151</v>
      </c>
    </row>
    <row r="858" spans="2:7">
      <c r="B858" s="61">
        <v>7105</v>
      </c>
      <c r="C858" s="42">
        <v>7</v>
      </c>
      <c r="D858" s="42">
        <v>1</v>
      </c>
      <c r="E858" s="51" t="s">
        <v>77</v>
      </c>
      <c r="F858" s="44"/>
      <c r="G858" s="45" t="s">
        <v>152</v>
      </c>
    </row>
    <row r="859" spans="2:7">
      <c r="B859" s="61">
        <v>710502</v>
      </c>
      <c r="C859" s="35">
        <v>7</v>
      </c>
      <c r="D859" s="35">
        <v>1</v>
      </c>
      <c r="E859" s="51" t="s">
        <v>77</v>
      </c>
      <c r="F859" s="51" t="s">
        <v>73</v>
      </c>
      <c r="G859" s="36" t="s">
        <v>666</v>
      </c>
    </row>
    <row r="860" spans="2:7">
      <c r="B860" s="61">
        <v>710503</v>
      </c>
      <c r="C860" s="35">
        <v>7</v>
      </c>
      <c r="D860" s="35">
        <v>1</v>
      </c>
      <c r="E860" s="51" t="s">
        <v>77</v>
      </c>
      <c r="F860" s="51" t="s">
        <v>75</v>
      </c>
      <c r="G860" s="36" t="s">
        <v>76</v>
      </c>
    </row>
    <row r="861" spans="2:7">
      <c r="B861" s="61">
        <v>710505</v>
      </c>
      <c r="C861" s="35">
        <v>7</v>
      </c>
      <c r="D861" s="35">
        <v>1</v>
      </c>
      <c r="E861" s="51" t="s">
        <v>77</v>
      </c>
      <c r="F861" s="51" t="s">
        <v>77</v>
      </c>
      <c r="G861" s="36" t="s">
        <v>155</v>
      </c>
    </row>
    <row r="862" spans="2:7">
      <c r="B862" s="61">
        <v>710506</v>
      </c>
      <c r="C862" s="35">
        <v>7</v>
      </c>
      <c r="D862" s="35">
        <v>1</v>
      </c>
      <c r="E862" s="51" t="s">
        <v>77</v>
      </c>
      <c r="F862" s="51" t="s">
        <v>79</v>
      </c>
      <c r="G862" s="36" t="s">
        <v>156</v>
      </c>
    </row>
    <row r="863" spans="2:7">
      <c r="B863" s="61">
        <v>710507</v>
      </c>
      <c r="C863" s="35">
        <v>7</v>
      </c>
      <c r="D863" s="35">
        <v>1</v>
      </c>
      <c r="E863" s="51" t="s">
        <v>77</v>
      </c>
      <c r="F863" s="51" t="s">
        <v>81</v>
      </c>
      <c r="G863" s="36" t="s">
        <v>157</v>
      </c>
    </row>
    <row r="864" spans="2:7">
      <c r="B864" s="61">
        <v>710509</v>
      </c>
      <c r="C864" s="35">
        <v>7</v>
      </c>
      <c r="D864" s="35">
        <v>1</v>
      </c>
      <c r="E864" s="51" t="s">
        <v>77</v>
      </c>
      <c r="F864" s="51" t="s">
        <v>85</v>
      </c>
      <c r="G864" s="36" t="s">
        <v>158</v>
      </c>
    </row>
    <row r="865" spans="2:7">
      <c r="B865" s="61">
        <v>710510</v>
      </c>
      <c r="C865" s="35">
        <v>7</v>
      </c>
      <c r="D865" s="35">
        <v>1</v>
      </c>
      <c r="E865" s="51" t="s">
        <v>77</v>
      </c>
      <c r="F865" s="35">
        <v>10</v>
      </c>
      <c r="G865" s="36" t="s">
        <v>159</v>
      </c>
    </row>
    <row r="866" spans="2:7">
      <c r="B866" s="61">
        <v>710511</v>
      </c>
      <c r="C866" s="35">
        <v>7</v>
      </c>
      <c r="D866" s="35">
        <v>1</v>
      </c>
      <c r="E866" s="51" t="s">
        <v>77</v>
      </c>
      <c r="F866" s="35">
        <v>11</v>
      </c>
      <c r="G866" s="36" t="s">
        <v>160</v>
      </c>
    </row>
    <row r="867" spans="2:7">
      <c r="B867" s="61">
        <v>710512</v>
      </c>
      <c r="C867" s="35">
        <v>7</v>
      </c>
      <c r="D867" s="35">
        <v>1</v>
      </c>
      <c r="E867" s="51" t="s">
        <v>77</v>
      </c>
      <c r="F867" s="35">
        <v>12</v>
      </c>
      <c r="G867" s="36" t="s">
        <v>161</v>
      </c>
    </row>
    <row r="868" spans="2:7">
      <c r="B868" s="61">
        <v>710513</v>
      </c>
      <c r="C868" s="35">
        <v>7</v>
      </c>
      <c r="D868" s="35">
        <v>1</v>
      </c>
      <c r="E868" s="51" t="s">
        <v>77</v>
      </c>
      <c r="F868" s="35">
        <v>13</v>
      </c>
      <c r="G868" s="36" t="s">
        <v>162</v>
      </c>
    </row>
    <row r="869" spans="2:7">
      <c r="B869" s="61">
        <v>7106</v>
      </c>
      <c r="C869" s="42">
        <v>7</v>
      </c>
      <c r="D869" s="42">
        <v>1</v>
      </c>
      <c r="E869" s="51" t="s">
        <v>79</v>
      </c>
      <c r="F869" s="44"/>
      <c r="G869" s="45" t="s">
        <v>166</v>
      </c>
    </row>
    <row r="870" spans="2:7">
      <c r="B870" s="61">
        <v>710601</v>
      </c>
      <c r="C870" s="35">
        <v>7</v>
      </c>
      <c r="D870" s="35">
        <v>1</v>
      </c>
      <c r="E870" s="51" t="s">
        <v>79</v>
      </c>
      <c r="F870" s="51" t="s">
        <v>71</v>
      </c>
      <c r="G870" s="36" t="s">
        <v>167</v>
      </c>
    </row>
    <row r="871" spans="2:7">
      <c r="B871" s="61">
        <v>710602</v>
      </c>
      <c r="C871" s="35">
        <v>7</v>
      </c>
      <c r="D871" s="35">
        <v>1</v>
      </c>
      <c r="E871" s="51" t="s">
        <v>79</v>
      </c>
      <c r="F871" s="51" t="s">
        <v>73</v>
      </c>
      <c r="G871" s="36" t="s">
        <v>168</v>
      </c>
    </row>
    <row r="872" spans="2:7">
      <c r="B872" s="61">
        <v>710603</v>
      </c>
      <c r="C872" s="35">
        <v>7</v>
      </c>
      <c r="D872" s="35">
        <v>1</v>
      </c>
      <c r="E872" s="51" t="s">
        <v>79</v>
      </c>
      <c r="F872" s="51" t="s">
        <v>75</v>
      </c>
      <c r="G872" s="36" t="s">
        <v>169</v>
      </c>
    </row>
    <row r="873" spans="2:7">
      <c r="B873" s="61">
        <v>710605</v>
      </c>
      <c r="C873" s="35">
        <v>7</v>
      </c>
      <c r="D873" s="35">
        <v>1</v>
      </c>
      <c r="E873" s="51" t="s">
        <v>79</v>
      </c>
      <c r="F873" s="51" t="s">
        <v>77</v>
      </c>
      <c r="G873" s="36" t="s">
        <v>170</v>
      </c>
    </row>
    <row r="874" spans="2:7" ht="24">
      <c r="B874" s="61">
        <v>710606</v>
      </c>
      <c r="C874" s="35">
        <v>7</v>
      </c>
      <c r="D874" s="35">
        <v>1</v>
      </c>
      <c r="E874" s="51" t="s">
        <v>79</v>
      </c>
      <c r="F874" s="51" t="s">
        <v>79</v>
      </c>
      <c r="G874" s="37" t="s">
        <v>171</v>
      </c>
    </row>
    <row r="875" spans="2:7">
      <c r="B875" s="61">
        <v>7107</v>
      </c>
      <c r="C875" s="42">
        <v>7</v>
      </c>
      <c r="D875" s="42">
        <v>1</v>
      </c>
      <c r="E875" s="51" t="s">
        <v>81</v>
      </c>
      <c r="F875" s="44"/>
      <c r="G875" s="45" t="s">
        <v>172</v>
      </c>
    </row>
    <row r="876" spans="2:7">
      <c r="B876" s="61">
        <v>710702</v>
      </c>
      <c r="C876" s="35">
        <v>7</v>
      </c>
      <c r="D876" s="35">
        <v>1</v>
      </c>
      <c r="E876" s="51" t="s">
        <v>81</v>
      </c>
      <c r="F876" s="51" t="s">
        <v>73</v>
      </c>
      <c r="G876" s="36" t="s">
        <v>173</v>
      </c>
    </row>
    <row r="877" spans="2:7">
      <c r="B877" s="61">
        <v>710703</v>
      </c>
      <c r="C877" s="35">
        <v>7</v>
      </c>
      <c r="D877" s="35">
        <v>1</v>
      </c>
      <c r="E877" s="51" t="s">
        <v>81</v>
      </c>
      <c r="F877" s="51" t="s">
        <v>75</v>
      </c>
      <c r="G877" s="36" t="s">
        <v>174</v>
      </c>
    </row>
    <row r="878" spans="2:7">
      <c r="B878" s="61">
        <v>710704</v>
      </c>
      <c r="C878" s="35">
        <v>7</v>
      </c>
      <c r="D878" s="35">
        <v>1</v>
      </c>
      <c r="E878" s="51" t="s">
        <v>81</v>
      </c>
      <c r="F878" s="51" t="s">
        <v>93</v>
      </c>
      <c r="G878" s="36" t="s">
        <v>175</v>
      </c>
    </row>
    <row r="879" spans="2:7">
      <c r="B879" s="61">
        <v>710705</v>
      </c>
      <c r="C879" s="35">
        <v>7</v>
      </c>
      <c r="D879" s="35">
        <v>1</v>
      </c>
      <c r="E879" s="51" t="s">
        <v>81</v>
      </c>
      <c r="F879" s="51" t="s">
        <v>77</v>
      </c>
      <c r="G879" s="36" t="s">
        <v>176</v>
      </c>
    </row>
    <row r="880" spans="2:7">
      <c r="B880" s="61">
        <v>710706</v>
      </c>
      <c r="C880" s="35">
        <v>7</v>
      </c>
      <c r="D880" s="35">
        <v>1</v>
      </c>
      <c r="E880" s="51" t="s">
        <v>81</v>
      </c>
      <c r="F880" s="51" t="s">
        <v>79</v>
      </c>
      <c r="G880" s="36" t="s">
        <v>177</v>
      </c>
    </row>
    <row r="881" spans="2:7">
      <c r="B881" s="61">
        <v>710707</v>
      </c>
      <c r="C881" s="35">
        <v>7</v>
      </c>
      <c r="D881" s="35">
        <v>1</v>
      </c>
      <c r="E881" s="51" t="s">
        <v>81</v>
      </c>
      <c r="F881" s="51" t="s">
        <v>81</v>
      </c>
      <c r="G881" s="36" t="s">
        <v>178</v>
      </c>
    </row>
    <row r="882" spans="2:7">
      <c r="B882" s="61">
        <v>710708</v>
      </c>
      <c r="C882" s="35">
        <v>7</v>
      </c>
      <c r="D882" s="35">
        <v>1</v>
      </c>
      <c r="E882" s="51" t="s">
        <v>81</v>
      </c>
      <c r="F882" s="51" t="s">
        <v>83</v>
      </c>
      <c r="G882" s="36" t="s">
        <v>179</v>
      </c>
    </row>
    <row r="883" spans="2:7">
      <c r="B883" s="61">
        <v>710709</v>
      </c>
      <c r="C883" s="35">
        <v>7</v>
      </c>
      <c r="D883" s="35">
        <v>1</v>
      </c>
      <c r="E883" s="51" t="s">
        <v>81</v>
      </c>
      <c r="F883" s="51" t="s">
        <v>85</v>
      </c>
      <c r="G883" s="36" t="s">
        <v>180</v>
      </c>
    </row>
    <row r="884" spans="2:7">
      <c r="B884" s="61">
        <v>710710</v>
      </c>
      <c r="C884" s="35">
        <v>7</v>
      </c>
      <c r="D884" s="35">
        <v>1</v>
      </c>
      <c r="E884" s="51" t="s">
        <v>81</v>
      </c>
      <c r="F884" s="35">
        <v>10</v>
      </c>
      <c r="G884" s="36" t="s">
        <v>181</v>
      </c>
    </row>
    <row r="885" spans="2:7">
      <c r="B885" s="61">
        <v>710711</v>
      </c>
      <c r="C885" s="35">
        <v>7</v>
      </c>
      <c r="D885" s="35">
        <v>1</v>
      </c>
      <c r="E885" s="51" t="s">
        <v>81</v>
      </c>
      <c r="F885" s="35">
        <v>11</v>
      </c>
      <c r="G885" s="36" t="s">
        <v>182</v>
      </c>
    </row>
    <row r="886" spans="2:7">
      <c r="B886" s="61">
        <v>710799</v>
      </c>
      <c r="C886" s="35">
        <v>7</v>
      </c>
      <c r="D886" s="35">
        <v>1</v>
      </c>
      <c r="E886" s="51" t="s">
        <v>81</v>
      </c>
      <c r="F886" s="35">
        <v>99</v>
      </c>
      <c r="G886" s="36" t="s">
        <v>184</v>
      </c>
    </row>
    <row r="887" spans="2:7">
      <c r="B887" s="61">
        <v>7199</v>
      </c>
      <c r="C887" s="42">
        <v>7</v>
      </c>
      <c r="D887" s="42">
        <v>1</v>
      </c>
      <c r="E887" s="53">
        <v>99</v>
      </c>
      <c r="F887" s="54"/>
      <c r="G887" s="45" t="s">
        <v>185</v>
      </c>
    </row>
    <row r="888" spans="2:7">
      <c r="B888" s="61">
        <v>719901</v>
      </c>
      <c r="C888" s="35">
        <v>7</v>
      </c>
      <c r="D888" s="35">
        <v>1</v>
      </c>
      <c r="E888" s="35">
        <v>99</v>
      </c>
      <c r="F888" s="51" t="s">
        <v>71</v>
      </c>
      <c r="G888" s="36" t="s">
        <v>667</v>
      </c>
    </row>
    <row r="889" spans="2:7">
      <c r="B889" s="61">
        <v>73</v>
      </c>
      <c r="C889" s="38">
        <v>7</v>
      </c>
      <c r="D889" s="39">
        <v>3</v>
      </c>
      <c r="E889" s="40"/>
      <c r="F889" s="41"/>
      <c r="G889" s="50" t="s">
        <v>668</v>
      </c>
    </row>
    <row r="890" spans="2:7">
      <c r="B890" s="61">
        <v>7301</v>
      </c>
      <c r="C890" s="42">
        <v>7</v>
      </c>
      <c r="D890" s="42">
        <v>3</v>
      </c>
      <c r="E890" s="51" t="s">
        <v>71</v>
      </c>
      <c r="F890" s="44"/>
      <c r="G890" s="45" t="s">
        <v>246</v>
      </c>
    </row>
    <row r="891" spans="2:7">
      <c r="B891" s="61">
        <v>730101</v>
      </c>
      <c r="C891" s="35">
        <v>7</v>
      </c>
      <c r="D891" s="35">
        <v>3</v>
      </c>
      <c r="E891" s="51" t="s">
        <v>71</v>
      </c>
      <c r="F891" s="51" t="s">
        <v>71</v>
      </c>
      <c r="G891" s="36" t="s">
        <v>247</v>
      </c>
    </row>
    <row r="892" spans="2:7">
      <c r="B892" s="61">
        <v>730102</v>
      </c>
      <c r="C892" s="35">
        <v>7</v>
      </c>
      <c r="D892" s="35">
        <v>3</v>
      </c>
      <c r="E892" s="51" t="s">
        <v>71</v>
      </c>
      <c r="F892" s="51" t="s">
        <v>73</v>
      </c>
      <c r="G892" s="36" t="s">
        <v>248</v>
      </c>
    </row>
    <row r="893" spans="2:7">
      <c r="B893" s="61">
        <v>730104</v>
      </c>
      <c r="C893" s="35">
        <v>7</v>
      </c>
      <c r="D893" s="35">
        <v>3</v>
      </c>
      <c r="E893" s="51" t="s">
        <v>71</v>
      </c>
      <c r="F893" s="51" t="s">
        <v>93</v>
      </c>
      <c r="G893" s="36" t="s">
        <v>249</v>
      </c>
    </row>
    <row r="894" spans="2:7">
      <c r="B894" s="61">
        <v>730105</v>
      </c>
      <c r="C894" s="35">
        <v>7</v>
      </c>
      <c r="D894" s="35">
        <v>3</v>
      </c>
      <c r="E894" s="51" t="s">
        <v>71</v>
      </c>
      <c r="F894" s="51" t="s">
        <v>77</v>
      </c>
      <c r="G894" s="36" t="s">
        <v>250</v>
      </c>
    </row>
    <row r="895" spans="2:7">
      <c r="B895" s="61">
        <v>730106</v>
      </c>
      <c r="C895" s="35">
        <v>7</v>
      </c>
      <c r="D895" s="35">
        <v>3</v>
      </c>
      <c r="E895" s="51" t="s">
        <v>71</v>
      </c>
      <c r="F895" s="51" t="s">
        <v>79</v>
      </c>
      <c r="G895" s="36" t="s">
        <v>251</v>
      </c>
    </row>
    <row r="896" spans="2:7">
      <c r="B896" s="61">
        <v>7302</v>
      </c>
      <c r="C896" s="42">
        <v>7</v>
      </c>
      <c r="D896" s="42">
        <v>3</v>
      </c>
      <c r="E896" s="51" t="s">
        <v>73</v>
      </c>
      <c r="F896" s="44"/>
      <c r="G896" s="45" t="s">
        <v>252</v>
      </c>
    </row>
    <row r="897" spans="2:7">
      <c r="B897" s="61">
        <v>730201</v>
      </c>
      <c r="C897" s="35">
        <v>7</v>
      </c>
      <c r="D897" s="35">
        <v>3</v>
      </c>
      <c r="E897" s="51" t="s">
        <v>73</v>
      </c>
      <c r="F897" s="51" t="s">
        <v>71</v>
      </c>
      <c r="G897" s="36" t="s">
        <v>253</v>
      </c>
    </row>
    <row r="898" spans="2:7">
      <c r="B898" s="61">
        <v>730202</v>
      </c>
      <c r="C898" s="35">
        <v>7</v>
      </c>
      <c r="D898" s="35">
        <v>3</v>
      </c>
      <c r="E898" s="51" t="s">
        <v>73</v>
      </c>
      <c r="F898" s="51" t="s">
        <v>73</v>
      </c>
      <c r="G898" s="36" t="s">
        <v>254</v>
      </c>
    </row>
    <row r="899" spans="2:7">
      <c r="B899" s="61">
        <v>730203</v>
      </c>
      <c r="C899" s="35">
        <v>7</v>
      </c>
      <c r="D899" s="35">
        <v>3</v>
      </c>
      <c r="E899" s="51" t="s">
        <v>73</v>
      </c>
      <c r="F899" s="51" t="s">
        <v>75</v>
      </c>
      <c r="G899" s="36" t="s">
        <v>255</v>
      </c>
    </row>
    <row r="900" spans="2:7" ht="36">
      <c r="B900" s="61">
        <v>730204</v>
      </c>
      <c r="C900" s="35">
        <v>7</v>
      </c>
      <c r="D900" s="35">
        <v>3</v>
      </c>
      <c r="E900" s="51" t="s">
        <v>73</v>
      </c>
      <c r="F900" s="51" t="s">
        <v>93</v>
      </c>
      <c r="G900" s="37" t="s">
        <v>669</v>
      </c>
    </row>
    <row r="901" spans="2:7">
      <c r="B901" s="61">
        <v>730205</v>
      </c>
      <c r="C901" s="35">
        <v>7</v>
      </c>
      <c r="D901" s="35">
        <v>3</v>
      </c>
      <c r="E901" s="51" t="s">
        <v>73</v>
      </c>
      <c r="F901" s="51" t="s">
        <v>77</v>
      </c>
      <c r="G901" s="36" t="s">
        <v>257</v>
      </c>
    </row>
    <row r="902" spans="2:7">
      <c r="B902" s="61">
        <v>730206</v>
      </c>
      <c r="C902" s="35">
        <v>7</v>
      </c>
      <c r="D902" s="35">
        <v>3</v>
      </c>
      <c r="E902" s="51" t="s">
        <v>73</v>
      </c>
      <c r="F902" s="51" t="s">
        <v>79</v>
      </c>
      <c r="G902" s="36" t="s">
        <v>258</v>
      </c>
    </row>
    <row r="903" spans="2:7">
      <c r="B903" s="61">
        <v>730207</v>
      </c>
      <c r="C903" s="35">
        <v>7</v>
      </c>
      <c r="D903" s="35">
        <v>3</v>
      </c>
      <c r="E903" s="51" t="s">
        <v>73</v>
      </c>
      <c r="F903" s="51" t="s">
        <v>81</v>
      </c>
      <c r="G903" s="36" t="s">
        <v>259</v>
      </c>
    </row>
    <row r="904" spans="2:7">
      <c r="B904" s="61">
        <v>730208</v>
      </c>
      <c r="C904" s="35">
        <v>7</v>
      </c>
      <c r="D904" s="35">
        <v>3</v>
      </c>
      <c r="E904" s="51" t="s">
        <v>73</v>
      </c>
      <c r="F904" s="51" t="s">
        <v>83</v>
      </c>
      <c r="G904" s="36" t="s">
        <v>260</v>
      </c>
    </row>
    <row r="905" spans="2:7" ht="24">
      <c r="B905" s="61">
        <v>730209</v>
      </c>
      <c r="C905" s="35">
        <v>7</v>
      </c>
      <c r="D905" s="35">
        <v>3</v>
      </c>
      <c r="E905" s="51" t="s">
        <v>73</v>
      </c>
      <c r="F905" s="51" t="s">
        <v>85</v>
      </c>
      <c r="G905" s="36" t="s">
        <v>670</v>
      </c>
    </row>
    <row r="906" spans="2:7">
      <c r="B906" s="61">
        <v>730210</v>
      </c>
      <c r="C906" s="35">
        <v>7</v>
      </c>
      <c r="D906" s="35">
        <v>3</v>
      </c>
      <c r="E906" s="51" t="s">
        <v>73</v>
      </c>
      <c r="F906" s="35">
        <v>10</v>
      </c>
      <c r="G906" s="36" t="s">
        <v>262</v>
      </c>
    </row>
    <row r="907" spans="2:7">
      <c r="B907" s="61">
        <v>730212</v>
      </c>
      <c r="C907" s="35">
        <v>7</v>
      </c>
      <c r="D907" s="35">
        <v>3</v>
      </c>
      <c r="E907" s="51" t="s">
        <v>73</v>
      </c>
      <c r="F907" s="35">
        <v>12</v>
      </c>
      <c r="G907" s="36" t="s">
        <v>263</v>
      </c>
    </row>
    <row r="908" spans="2:7">
      <c r="B908" s="61">
        <v>730215</v>
      </c>
      <c r="C908" s="35">
        <v>7</v>
      </c>
      <c r="D908" s="35">
        <v>3</v>
      </c>
      <c r="E908" s="51" t="s">
        <v>73</v>
      </c>
      <c r="F908" s="35">
        <v>15</v>
      </c>
      <c r="G908" s="36" t="s">
        <v>264</v>
      </c>
    </row>
    <row r="909" spans="2:7">
      <c r="B909" s="61">
        <v>730216</v>
      </c>
      <c r="C909" s="35">
        <v>7</v>
      </c>
      <c r="D909" s="35">
        <v>3</v>
      </c>
      <c r="E909" s="51" t="s">
        <v>73</v>
      </c>
      <c r="F909" s="35">
        <v>16</v>
      </c>
      <c r="G909" s="36" t="s">
        <v>265</v>
      </c>
    </row>
    <row r="910" spans="2:7">
      <c r="B910" s="61">
        <v>730217</v>
      </c>
      <c r="C910" s="35">
        <v>7</v>
      </c>
      <c r="D910" s="35">
        <v>3</v>
      </c>
      <c r="E910" s="51" t="s">
        <v>73</v>
      </c>
      <c r="F910" s="35">
        <v>17</v>
      </c>
      <c r="G910" s="36" t="s">
        <v>266</v>
      </c>
    </row>
    <row r="911" spans="2:7">
      <c r="B911" s="61">
        <v>730218</v>
      </c>
      <c r="C911" s="35">
        <v>7</v>
      </c>
      <c r="D911" s="35">
        <v>3</v>
      </c>
      <c r="E911" s="51" t="s">
        <v>73</v>
      </c>
      <c r="F911" s="35">
        <v>18</v>
      </c>
      <c r="G911" s="36" t="s">
        <v>267</v>
      </c>
    </row>
    <row r="912" spans="2:7">
      <c r="B912" s="61">
        <v>730219</v>
      </c>
      <c r="C912" s="35">
        <v>7</v>
      </c>
      <c r="D912" s="35">
        <v>3</v>
      </c>
      <c r="E912" s="51" t="s">
        <v>73</v>
      </c>
      <c r="F912" s="35">
        <v>19</v>
      </c>
      <c r="G912" s="36" t="s">
        <v>268</v>
      </c>
    </row>
    <row r="913" spans="2:7">
      <c r="B913" s="61">
        <v>730220</v>
      </c>
      <c r="C913" s="35">
        <v>7</v>
      </c>
      <c r="D913" s="35">
        <v>3</v>
      </c>
      <c r="E913" s="51" t="s">
        <v>73</v>
      </c>
      <c r="F913" s="35">
        <v>20</v>
      </c>
      <c r="G913" s="36" t="s">
        <v>269</v>
      </c>
    </row>
    <row r="914" spans="2:7">
      <c r="B914" s="61">
        <v>730221</v>
      </c>
      <c r="C914" s="35">
        <v>7</v>
      </c>
      <c r="D914" s="35">
        <v>3</v>
      </c>
      <c r="E914" s="51" t="s">
        <v>73</v>
      </c>
      <c r="F914" s="35">
        <v>21</v>
      </c>
      <c r="G914" s="36" t="s">
        <v>270</v>
      </c>
    </row>
    <row r="915" spans="2:7">
      <c r="B915" s="61">
        <v>730222</v>
      </c>
      <c r="C915" s="35">
        <v>7</v>
      </c>
      <c r="D915" s="35">
        <v>3</v>
      </c>
      <c r="E915" s="51" t="s">
        <v>73</v>
      </c>
      <c r="F915" s="35">
        <v>22</v>
      </c>
      <c r="G915" s="36" t="s">
        <v>271</v>
      </c>
    </row>
    <row r="916" spans="2:7">
      <c r="B916" s="61">
        <v>730223</v>
      </c>
      <c r="C916" s="35">
        <v>7</v>
      </c>
      <c r="D916" s="35">
        <v>3</v>
      </c>
      <c r="E916" s="51" t="s">
        <v>73</v>
      </c>
      <c r="F916" s="35">
        <v>23</v>
      </c>
      <c r="G916" s="36" t="s">
        <v>272</v>
      </c>
    </row>
    <row r="917" spans="2:7">
      <c r="B917" s="61">
        <v>730224</v>
      </c>
      <c r="C917" s="35">
        <v>7</v>
      </c>
      <c r="D917" s="35">
        <v>3</v>
      </c>
      <c r="E917" s="51" t="s">
        <v>73</v>
      </c>
      <c r="F917" s="35">
        <v>24</v>
      </c>
      <c r="G917" s="36" t="s">
        <v>671</v>
      </c>
    </row>
    <row r="918" spans="2:7" ht="24">
      <c r="B918" s="61">
        <v>730225</v>
      </c>
      <c r="C918" s="35">
        <v>7</v>
      </c>
      <c r="D918" s="35">
        <v>3</v>
      </c>
      <c r="E918" s="51" t="s">
        <v>73</v>
      </c>
      <c r="F918" s="35">
        <v>25</v>
      </c>
      <c r="G918" s="37" t="s">
        <v>672</v>
      </c>
    </row>
    <row r="919" spans="2:7">
      <c r="B919" s="61">
        <v>730226</v>
      </c>
      <c r="C919" s="35">
        <v>7</v>
      </c>
      <c r="D919" s="35">
        <v>3</v>
      </c>
      <c r="E919" s="51" t="s">
        <v>73</v>
      </c>
      <c r="F919" s="35">
        <v>26</v>
      </c>
      <c r="G919" s="36" t="s">
        <v>275</v>
      </c>
    </row>
    <row r="920" spans="2:7">
      <c r="B920" s="61">
        <v>730227</v>
      </c>
      <c r="C920" s="35">
        <v>7</v>
      </c>
      <c r="D920" s="35">
        <v>3</v>
      </c>
      <c r="E920" s="51" t="s">
        <v>73</v>
      </c>
      <c r="F920" s="35">
        <v>27</v>
      </c>
      <c r="G920" s="36" t="s">
        <v>276</v>
      </c>
    </row>
    <row r="921" spans="2:7" ht="24">
      <c r="B921" s="61">
        <v>730228</v>
      </c>
      <c r="C921" s="35">
        <v>7</v>
      </c>
      <c r="D921" s="35">
        <v>3</v>
      </c>
      <c r="E921" s="51" t="s">
        <v>73</v>
      </c>
      <c r="F921" s="35">
        <v>28</v>
      </c>
      <c r="G921" s="37" t="s">
        <v>673</v>
      </c>
    </row>
    <row r="922" spans="2:7">
      <c r="B922" s="61">
        <v>730229</v>
      </c>
      <c r="C922" s="35">
        <v>7</v>
      </c>
      <c r="D922" s="35">
        <v>3</v>
      </c>
      <c r="E922" s="51" t="s">
        <v>73</v>
      </c>
      <c r="F922" s="35">
        <v>29</v>
      </c>
      <c r="G922" s="36" t="s">
        <v>278</v>
      </c>
    </row>
    <row r="923" spans="2:7">
      <c r="B923" s="61">
        <v>730230</v>
      </c>
      <c r="C923" s="35">
        <v>7</v>
      </c>
      <c r="D923" s="35">
        <v>3</v>
      </c>
      <c r="E923" s="51" t="s">
        <v>73</v>
      </c>
      <c r="F923" s="35">
        <v>30</v>
      </c>
      <c r="G923" s="36" t="s">
        <v>279</v>
      </c>
    </row>
    <row r="924" spans="2:7" ht="24">
      <c r="B924" s="61">
        <v>730231</v>
      </c>
      <c r="C924" s="35">
        <v>7</v>
      </c>
      <c r="D924" s="35">
        <v>3</v>
      </c>
      <c r="E924" s="51" t="s">
        <v>73</v>
      </c>
      <c r="F924" s="35">
        <v>31</v>
      </c>
      <c r="G924" s="37" t="s">
        <v>674</v>
      </c>
    </row>
    <row r="925" spans="2:7">
      <c r="B925" s="61">
        <v>730232</v>
      </c>
      <c r="C925" s="35">
        <v>7</v>
      </c>
      <c r="D925" s="35">
        <v>3</v>
      </c>
      <c r="E925" s="51" t="s">
        <v>73</v>
      </c>
      <c r="F925" s="35">
        <v>32</v>
      </c>
      <c r="G925" s="36" t="s">
        <v>281</v>
      </c>
    </row>
    <row r="926" spans="2:7">
      <c r="B926" s="61">
        <v>730233</v>
      </c>
      <c r="C926" s="35">
        <v>7</v>
      </c>
      <c r="D926" s="35">
        <v>3</v>
      </c>
      <c r="E926" s="51" t="s">
        <v>73</v>
      </c>
      <c r="F926" s="35">
        <v>33</v>
      </c>
      <c r="G926" s="36" t="s">
        <v>282</v>
      </c>
    </row>
    <row r="927" spans="2:7">
      <c r="B927" s="61">
        <v>730234</v>
      </c>
      <c r="C927" s="35">
        <v>7</v>
      </c>
      <c r="D927" s="35">
        <v>3</v>
      </c>
      <c r="E927" s="51" t="s">
        <v>73</v>
      </c>
      <c r="F927" s="35">
        <v>34</v>
      </c>
      <c r="G927" s="36" t="s">
        <v>675</v>
      </c>
    </row>
    <row r="928" spans="2:7">
      <c r="B928" s="61">
        <v>730235</v>
      </c>
      <c r="C928" s="35">
        <v>7</v>
      </c>
      <c r="D928" s="35">
        <v>3</v>
      </c>
      <c r="E928" s="51" t="s">
        <v>73</v>
      </c>
      <c r="F928" s="35">
        <v>35</v>
      </c>
      <c r="G928" s="36" t="s">
        <v>284</v>
      </c>
    </row>
    <row r="929" spans="2:7">
      <c r="B929" s="61">
        <v>730236</v>
      </c>
      <c r="C929" s="35">
        <v>7</v>
      </c>
      <c r="D929" s="35">
        <v>3</v>
      </c>
      <c r="E929" s="51" t="s">
        <v>73</v>
      </c>
      <c r="F929" s="35">
        <v>36</v>
      </c>
      <c r="G929" s="36" t="s">
        <v>285</v>
      </c>
    </row>
    <row r="930" spans="2:7">
      <c r="B930" s="61">
        <v>730237</v>
      </c>
      <c r="C930" s="35">
        <v>7</v>
      </c>
      <c r="D930" s="35">
        <v>3</v>
      </c>
      <c r="E930" s="51" t="s">
        <v>73</v>
      </c>
      <c r="F930" s="35">
        <v>37</v>
      </c>
      <c r="G930" s="36" t="s">
        <v>286</v>
      </c>
    </row>
    <row r="931" spans="2:7">
      <c r="B931" s="61">
        <v>730238</v>
      </c>
      <c r="C931" s="35">
        <v>7</v>
      </c>
      <c r="D931" s="35">
        <v>3</v>
      </c>
      <c r="E931" s="51" t="s">
        <v>73</v>
      </c>
      <c r="F931" s="35">
        <v>38</v>
      </c>
      <c r="G931" s="36" t="s">
        <v>287</v>
      </c>
    </row>
    <row r="932" spans="2:7">
      <c r="B932" s="61">
        <v>730239</v>
      </c>
      <c r="C932" s="35">
        <v>7</v>
      </c>
      <c r="D932" s="35">
        <v>3</v>
      </c>
      <c r="E932" s="51" t="s">
        <v>73</v>
      </c>
      <c r="F932" s="35">
        <v>39</v>
      </c>
      <c r="G932" s="36" t="s">
        <v>288</v>
      </c>
    </row>
    <row r="933" spans="2:7" ht="24">
      <c r="B933" s="61">
        <v>730241</v>
      </c>
      <c r="C933" s="35">
        <v>7</v>
      </c>
      <c r="D933" s="35">
        <v>3</v>
      </c>
      <c r="E933" s="51" t="s">
        <v>73</v>
      </c>
      <c r="F933" s="35">
        <v>41</v>
      </c>
      <c r="G933" s="37" t="s">
        <v>676</v>
      </c>
    </row>
    <row r="934" spans="2:7" ht="24">
      <c r="B934" s="61">
        <v>730242</v>
      </c>
      <c r="C934" s="35">
        <v>7</v>
      </c>
      <c r="D934" s="35">
        <v>3</v>
      </c>
      <c r="E934" s="51" t="s">
        <v>73</v>
      </c>
      <c r="F934" s="35">
        <v>42</v>
      </c>
      <c r="G934" s="37" t="s">
        <v>677</v>
      </c>
    </row>
    <row r="935" spans="2:7">
      <c r="B935" s="61">
        <v>730243</v>
      </c>
      <c r="C935" s="35">
        <v>7</v>
      </c>
      <c r="D935" s="35">
        <v>3</v>
      </c>
      <c r="E935" s="51" t="s">
        <v>73</v>
      </c>
      <c r="F935" s="35">
        <v>43</v>
      </c>
      <c r="G935" s="36" t="s">
        <v>292</v>
      </c>
    </row>
    <row r="936" spans="2:7">
      <c r="B936" s="61">
        <v>730244</v>
      </c>
      <c r="C936" s="35">
        <v>7</v>
      </c>
      <c r="D936" s="35">
        <v>3</v>
      </c>
      <c r="E936" s="51" t="s">
        <v>73</v>
      </c>
      <c r="F936" s="35">
        <v>44</v>
      </c>
      <c r="G936" s="36" t="s">
        <v>293</v>
      </c>
    </row>
    <row r="937" spans="2:7">
      <c r="B937" s="61">
        <v>730245</v>
      </c>
      <c r="C937" s="35">
        <v>7</v>
      </c>
      <c r="D937" s="35">
        <v>3</v>
      </c>
      <c r="E937" s="51" t="s">
        <v>73</v>
      </c>
      <c r="F937" s="35">
        <v>45</v>
      </c>
      <c r="G937" s="36" t="s">
        <v>294</v>
      </c>
    </row>
    <row r="938" spans="2:7">
      <c r="B938" s="61">
        <v>730248</v>
      </c>
      <c r="C938" s="35">
        <v>7</v>
      </c>
      <c r="D938" s="35">
        <v>3</v>
      </c>
      <c r="E938" s="51" t="s">
        <v>73</v>
      </c>
      <c r="F938" s="35">
        <v>48</v>
      </c>
      <c r="G938" s="36" t="s">
        <v>297</v>
      </c>
    </row>
    <row r="939" spans="2:7">
      <c r="B939" s="61">
        <v>730249</v>
      </c>
      <c r="C939" s="35">
        <v>7</v>
      </c>
      <c r="D939" s="35">
        <v>3</v>
      </c>
      <c r="E939" s="51" t="s">
        <v>73</v>
      </c>
      <c r="F939" s="35">
        <v>49</v>
      </c>
      <c r="G939" s="36" t="s">
        <v>298</v>
      </c>
    </row>
    <row r="940" spans="2:7">
      <c r="B940" s="61">
        <v>730299</v>
      </c>
      <c r="C940" s="35">
        <v>7</v>
      </c>
      <c r="D940" s="35">
        <v>3</v>
      </c>
      <c r="E940" s="51" t="s">
        <v>73</v>
      </c>
      <c r="F940" s="35">
        <v>99</v>
      </c>
      <c r="G940" s="36" t="s">
        <v>609</v>
      </c>
    </row>
    <row r="941" spans="2:7">
      <c r="B941" s="61">
        <v>7303</v>
      </c>
      <c r="C941" s="42">
        <v>7</v>
      </c>
      <c r="D941" s="42">
        <v>3</v>
      </c>
      <c r="E941" s="51" t="s">
        <v>75</v>
      </c>
      <c r="F941" s="44"/>
      <c r="G941" s="45" t="s">
        <v>300</v>
      </c>
    </row>
    <row r="942" spans="2:7">
      <c r="B942" s="61">
        <v>730301</v>
      </c>
      <c r="C942" s="35">
        <v>7</v>
      </c>
      <c r="D942" s="35">
        <v>3</v>
      </c>
      <c r="E942" s="51" t="s">
        <v>75</v>
      </c>
      <c r="F942" s="51" t="s">
        <v>71</v>
      </c>
      <c r="G942" s="36" t="s">
        <v>301</v>
      </c>
    </row>
    <row r="943" spans="2:7">
      <c r="B943" s="61">
        <v>730302</v>
      </c>
      <c r="C943" s="35">
        <v>7</v>
      </c>
      <c r="D943" s="35">
        <v>3</v>
      </c>
      <c r="E943" s="51" t="s">
        <v>75</v>
      </c>
      <c r="F943" s="51" t="s">
        <v>73</v>
      </c>
      <c r="G943" s="36" t="s">
        <v>302</v>
      </c>
    </row>
    <row r="944" spans="2:7">
      <c r="B944" s="61">
        <v>730303</v>
      </c>
      <c r="C944" s="35">
        <v>7</v>
      </c>
      <c r="D944" s="35">
        <v>3</v>
      </c>
      <c r="E944" s="51" t="s">
        <v>75</v>
      </c>
      <c r="F944" s="51" t="s">
        <v>75</v>
      </c>
      <c r="G944" s="36" t="s">
        <v>303</v>
      </c>
    </row>
    <row r="945" spans="2:7">
      <c r="B945" s="61">
        <v>730304</v>
      </c>
      <c r="C945" s="35">
        <v>7</v>
      </c>
      <c r="D945" s="35">
        <v>3</v>
      </c>
      <c r="E945" s="51" t="s">
        <v>75</v>
      </c>
      <c r="F945" s="51" t="s">
        <v>93</v>
      </c>
      <c r="G945" s="36" t="s">
        <v>304</v>
      </c>
    </row>
    <row r="946" spans="2:7">
      <c r="B946" s="61">
        <v>730305</v>
      </c>
      <c r="C946" s="35">
        <v>7</v>
      </c>
      <c r="D946" s="35">
        <v>3</v>
      </c>
      <c r="E946" s="51" t="s">
        <v>75</v>
      </c>
      <c r="F946" s="51" t="s">
        <v>77</v>
      </c>
      <c r="G946" s="36" t="s">
        <v>305</v>
      </c>
    </row>
    <row r="947" spans="2:7">
      <c r="B947" s="61">
        <v>730306</v>
      </c>
      <c r="C947" s="35">
        <v>7</v>
      </c>
      <c r="D947" s="35">
        <v>3</v>
      </c>
      <c r="E947" s="51" t="s">
        <v>75</v>
      </c>
      <c r="F947" s="51" t="s">
        <v>79</v>
      </c>
      <c r="G947" s="36" t="s">
        <v>678</v>
      </c>
    </row>
    <row r="948" spans="2:7" ht="24">
      <c r="B948" s="61">
        <v>730307</v>
      </c>
      <c r="C948" s="35">
        <v>7</v>
      </c>
      <c r="D948" s="35">
        <v>3</v>
      </c>
      <c r="E948" s="51" t="s">
        <v>75</v>
      </c>
      <c r="F948" s="51" t="s">
        <v>81</v>
      </c>
      <c r="G948" s="36" t="s">
        <v>679</v>
      </c>
    </row>
    <row r="949" spans="2:7" ht="24">
      <c r="B949" s="61">
        <v>730308</v>
      </c>
      <c r="C949" s="35">
        <v>7</v>
      </c>
      <c r="D949" s="35">
        <v>3</v>
      </c>
      <c r="E949" s="51" t="s">
        <v>75</v>
      </c>
      <c r="F949" s="51" t="s">
        <v>83</v>
      </c>
      <c r="G949" s="37" t="s">
        <v>680</v>
      </c>
    </row>
    <row r="950" spans="2:7">
      <c r="B950" s="61">
        <v>7304</v>
      </c>
      <c r="C950" s="42">
        <v>7</v>
      </c>
      <c r="D950" s="42">
        <v>3</v>
      </c>
      <c r="E950" s="51" t="s">
        <v>93</v>
      </c>
      <c r="F950" s="44"/>
      <c r="G950" s="45" t="s">
        <v>681</v>
      </c>
    </row>
    <row r="951" spans="2:7">
      <c r="B951" s="61">
        <v>730401</v>
      </c>
      <c r="C951" s="35">
        <v>7</v>
      </c>
      <c r="D951" s="35">
        <v>3</v>
      </c>
      <c r="E951" s="51" t="s">
        <v>93</v>
      </c>
      <c r="F951" s="51" t="s">
        <v>71</v>
      </c>
      <c r="G951" s="36" t="s">
        <v>311</v>
      </c>
    </row>
    <row r="952" spans="2:7" ht="24">
      <c r="B952" s="61">
        <v>730402</v>
      </c>
      <c r="C952" s="35">
        <v>7</v>
      </c>
      <c r="D952" s="35">
        <v>3</v>
      </c>
      <c r="E952" s="51" t="s">
        <v>93</v>
      </c>
      <c r="F952" s="51" t="s">
        <v>73</v>
      </c>
      <c r="G952" s="37" t="s">
        <v>682</v>
      </c>
    </row>
    <row r="953" spans="2:7">
      <c r="B953" s="61">
        <v>730403</v>
      </c>
      <c r="C953" s="35">
        <v>7</v>
      </c>
      <c r="D953" s="35">
        <v>3</v>
      </c>
      <c r="E953" s="51" t="s">
        <v>93</v>
      </c>
      <c r="F953" s="51" t="s">
        <v>75</v>
      </c>
      <c r="G953" s="36" t="s">
        <v>683</v>
      </c>
    </row>
    <row r="954" spans="2:7">
      <c r="B954" s="61">
        <v>730404</v>
      </c>
      <c r="C954" s="35">
        <v>7</v>
      </c>
      <c r="D954" s="35">
        <v>3</v>
      </c>
      <c r="E954" s="51" t="s">
        <v>93</v>
      </c>
      <c r="F954" s="51" t="s">
        <v>93</v>
      </c>
      <c r="G954" s="36" t="s">
        <v>314</v>
      </c>
    </row>
    <row r="955" spans="2:7">
      <c r="B955" s="61">
        <v>730405</v>
      </c>
      <c r="C955" s="35">
        <v>7</v>
      </c>
      <c r="D955" s="35">
        <v>3</v>
      </c>
      <c r="E955" s="51" t="s">
        <v>93</v>
      </c>
      <c r="F955" s="51" t="s">
        <v>77</v>
      </c>
      <c r="G955" s="36" t="s">
        <v>315</v>
      </c>
    </row>
    <row r="956" spans="2:7">
      <c r="B956" s="61">
        <v>730406</v>
      </c>
      <c r="C956" s="35">
        <v>7</v>
      </c>
      <c r="D956" s="35">
        <v>3</v>
      </c>
      <c r="E956" s="51" t="s">
        <v>93</v>
      </c>
      <c r="F956" s="51" t="s">
        <v>79</v>
      </c>
      <c r="G956" s="36" t="s">
        <v>316</v>
      </c>
    </row>
    <row r="957" spans="2:7">
      <c r="B957" s="61">
        <v>730415</v>
      </c>
      <c r="C957" s="35">
        <v>7</v>
      </c>
      <c r="D957" s="35">
        <v>3</v>
      </c>
      <c r="E957" s="51" t="s">
        <v>93</v>
      </c>
      <c r="F957" s="35">
        <v>15</v>
      </c>
      <c r="G957" s="36" t="s">
        <v>320</v>
      </c>
    </row>
    <row r="958" spans="2:7">
      <c r="B958" s="61">
        <v>730417</v>
      </c>
      <c r="C958" s="35">
        <v>7</v>
      </c>
      <c r="D958" s="35">
        <v>3</v>
      </c>
      <c r="E958" s="51" t="s">
        <v>93</v>
      </c>
      <c r="F958" s="35">
        <v>17</v>
      </c>
      <c r="G958" s="36" t="s">
        <v>321</v>
      </c>
    </row>
    <row r="959" spans="2:7">
      <c r="B959" s="61">
        <v>730418</v>
      </c>
      <c r="C959" s="35">
        <v>7</v>
      </c>
      <c r="D959" s="35">
        <v>3</v>
      </c>
      <c r="E959" s="51" t="s">
        <v>93</v>
      </c>
      <c r="F959" s="35">
        <v>18</v>
      </c>
      <c r="G959" s="36" t="s">
        <v>322</v>
      </c>
    </row>
    <row r="960" spans="2:7">
      <c r="B960" s="61">
        <v>730419</v>
      </c>
      <c r="C960" s="35">
        <v>7</v>
      </c>
      <c r="D960" s="35">
        <v>3</v>
      </c>
      <c r="E960" s="51" t="s">
        <v>93</v>
      </c>
      <c r="F960" s="35">
        <v>19</v>
      </c>
      <c r="G960" s="36" t="s">
        <v>618</v>
      </c>
    </row>
    <row r="961" spans="2:7" ht="24">
      <c r="B961" s="61">
        <v>730420</v>
      </c>
      <c r="C961" s="35">
        <v>7</v>
      </c>
      <c r="D961" s="35">
        <v>3</v>
      </c>
      <c r="E961" s="51" t="s">
        <v>93</v>
      </c>
      <c r="F961" s="35">
        <v>20</v>
      </c>
      <c r="G961" s="37" t="s">
        <v>324</v>
      </c>
    </row>
    <row r="962" spans="2:7" ht="24">
      <c r="B962" s="61">
        <v>730421</v>
      </c>
      <c r="C962" s="35">
        <v>7</v>
      </c>
      <c r="D962" s="35">
        <v>3</v>
      </c>
      <c r="E962" s="51" t="s">
        <v>93</v>
      </c>
      <c r="F962" s="35">
        <v>21</v>
      </c>
      <c r="G962" s="37" t="s">
        <v>325</v>
      </c>
    </row>
    <row r="963" spans="2:7">
      <c r="B963" s="61">
        <v>730422</v>
      </c>
      <c r="C963" s="35">
        <v>7</v>
      </c>
      <c r="D963" s="35">
        <v>3</v>
      </c>
      <c r="E963" s="51" t="s">
        <v>93</v>
      </c>
      <c r="F963" s="35">
        <v>22</v>
      </c>
      <c r="G963" s="36" t="s">
        <v>326</v>
      </c>
    </row>
    <row r="964" spans="2:7">
      <c r="B964" s="61">
        <v>730423</v>
      </c>
      <c r="C964" s="35">
        <v>7</v>
      </c>
      <c r="D964" s="35">
        <v>3</v>
      </c>
      <c r="E964" s="51" t="s">
        <v>93</v>
      </c>
      <c r="F964" s="35">
        <v>23</v>
      </c>
      <c r="G964" s="36" t="s">
        <v>327</v>
      </c>
    </row>
    <row r="965" spans="2:7">
      <c r="B965" s="61">
        <v>730424</v>
      </c>
      <c r="C965" s="35">
        <v>7</v>
      </c>
      <c r="D965" s="35">
        <v>3</v>
      </c>
      <c r="E965" s="51" t="s">
        <v>93</v>
      </c>
      <c r="F965" s="35">
        <v>24</v>
      </c>
      <c r="G965" s="36" t="s">
        <v>328</v>
      </c>
    </row>
    <row r="966" spans="2:7" ht="24">
      <c r="B966" s="61">
        <v>730425</v>
      </c>
      <c r="C966" s="35">
        <v>7</v>
      </c>
      <c r="D966" s="35">
        <v>3</v>
      </c>
      <c r="E966" s="51" t="s">
        <v>93</v>
      </c>
      <c r="F966" s="35">
        <v>25</v>
      </c>
      <c r="G966" s="37" t="s">
        <v>329</v>
      </c>
    </row>
    <row r="967" spans="2:7">
      <c r="B967" s="61">
        <v>730499</v>
      </c>
      <c r="C967" s="35">
        <v>7</v>
      </c>
      <c r="D967" s="35">
        <v>3</v>
      </c>
      <c r="E967" s="51" t="s">
        <v>93</v>
      </c>
      <c r="F967" s="35">
        <v>99</v>
      </c>
      <c r="G967" s="36" t="s">
        <v>330</v>
      </c>
    </row>
    <row r="968" spans="2:7">
      <c r="B968" s="61">
        <v>7305</v>
      </c>
      <c r="C968" s="42">
        <v>7</v>
      </c>
      <c r="D968" s="42">
        <v>3</v>
      </c>
      <c r="E968" s="51" t="s">
        <v>77</v>
      </c>
      <c r="F968" s="44"/>
      <c r="G968" s="45" t="s">
        <v>331</v>
      </c>
    </row>
    <row r="969" spans="2:7">
      <c r="B969" s="61">
        <v>730501</v>
      </c>
      <c r="C969" s="35">
        <v>7</v>
      </c>
      <c r="D969" s="35">
        <v>3</v>
      </c>
      <c r="E969" s="51" t="s">
        <v>77</v>
      </c>
      <c r="F969" s="51" t="s">
        <v>71</v>
      </c>
      <c r="G969" s="36" t="s">
        <v>332</v>
      </c>
    </row>
    <row r="970" spans="2:7" ht="24">
      <c r="B970" s="61">
        <v>730502</v>
      </c>
      <c r="C970" s="35">
        <v>7</v>
      </c>
      <c r="D970" s="35">
        <v>3</v>
      </c>
      <c r="E970" s="51" t="s">
        <v>77</v>
      </c>
      <c r="F970" s="51" t="s">
        <v>73</v>
      </c>
      <c r="G970" s="37" t="s">
        <v>619</v>
      </c>
    </row>
    <row r="971" spans="2:7">
      <c r="B971" s="61">
        <v>730503</v>
      </c>
      <c r="C971" s="35">
        <v>7</v>
      </c>
      <c r="D971" s="35">
        <v>3</v>
      </c>
      <c r="E971" s="51" t="s">
        <v>77</v>
      </c>
      <c r="F971" s="51" t="s">
        <v>75</v>
      </c>
      <c r="G971" s="36" t="s">
        <v>334</v>
      </c>
    </row>
    <row r="972" spans="2:7">
      <c r="B972" s="61">
        <v>730504</v>
      </c>
      <c r="C972" s="35">
        <v>7</v>
      </c>
      <c r="D972" s="35">
        <v>3</v>
      </c>
      <c r="E972" s="51" t="s">
        <v>77</v>
      </c>
      <c r="F972" s="51" t="s">
        <v>93</v>
      </c>
      <c r="G972" s="36" t="s">
        <v>335</v>
      </c>
    </row>
    <row r="973" spans="2:7">
      <c r="B973" s="61">
        <v>730505</v>
      </c>
      <c r="C973" s="35">
        <v>7</v>
      </c>
      <c r="D973" s="35">
        <v>3</v>
      </c>
      <c r="E973" s="51" t="s">
        <v>77</v>
      </c>
      <c r="F973" s="51" t="s">
        <v>77</v>
      </c>
      <c r="G973" s="36" t="s">
        <v>336</v>
      </c>
    </row>
    <row r="974" spans="2:7">
      <c r="B974" s="61">
        <v>730506</v>
      </c>
      <c r="C974" s="35">
        <v>7</v>
      </c>
      <c r="D974" s="35">
        <v>3</v>
      </c>
      <c r="E974" s="51" t="s">
        <v>77</v>
      </c>
      <c r="F974" s="51" t="s">
        <v>79</v>
      </c>
      <c r="G974" s="36" t="s">
        <v>337</v>
      </c>
    </row>
    <row r="975" spans="2:7">
      <c r="B975" s="61">
        <v>730515</v>
      </c>
      <c r="C975" s="35">
        <v>7</v>
      </c>
      <c r="D975" s="35">
        <v>3</v>
      </c>
      <c r="E975" s="51" t="s">
        <v>77</v>
      </c>
      <c r="F975" s="35">
        <v>15</v>
      </c>
      <c r="G975" s="36" t="s">
        <v>338</v>
      </c>
    </row>
    <row r="976" spans="2:7">
      <c r="B976" s="61">
        <v>730517</v>
      </c>
      <c r="C976" s="35">
        <v>7</v>
      </c>
      <c r="D976" s="35">
        <v>3</v>
      </c>
      <c r="E976" s="51" t="s">
        <v>77</v>
      </c>
      <c r="F976" s="35">
        <v>17</v>
      </c>
      <c r="G976" s="36" t="s">
        <v>340</v>
      </c>
    </row>
    <row r="977" spans="2:7">
      <c r="B977" s="61">
        <v>730518</v>
      </c>
      <c r="C977" s="35">
        <v>7</v>
      </c>
      <c r="D977" s="35">
        <v>3</v>
      </c>
      <c r="E977" s="51" t="s">
        <v>77</v>
      </c>
      <c r="F977" s="35">
        <v>18</v>
      </c>
      <c r="G977" s="36" t="s">
        <v>341</v>
      </c>
    </row>
    <row r="978" spans="2:7">
      <c r="B978" s="61">
        <v>730519</v>
      </c>
      <c r="C978" s="35">
        <v>7</v>
      </c>
      <c r="D978" s="35">
        <v>3</v>
      </c>
      <c r="E978" s="51" t="s">
        <v>77</v>
      </c>
      <c r="F978" s="35">
        <v>19</v>
      </c>
      <c r="G978" s="36" t="s">
        <v>342</v>
      </c>
    </row>
    <row r="979" spans="2:7">
      <c r="B979" s="61">
        <v>730599</v>
      </c>
      <c r="C979" s="35">
        <v>7</v>
      </c>
      <c r="D979" s="35">
        <v>3</v>
      </c>
      <c r="E979" s="51" t="s">
        <v>77</v>
      </c>
      <c r="F979" s="35">
        <v>99</v>
      </c>
      <c r="G979" s="36" t="s">
        <v>343</v>
      </c>
    </row>
    <row r="980" spans="2:7">
      <c r="B980" s="61">
        <v>7306</v>
      </c>
      <c r="C980" s="42">
        <v>7</v>
      </c>
      <c r="D980" s="42">
        <v>3</v>
      </c>
      <c r="E980" s="51" t="s">
        <v>79</v>
      </c>
      <c r="F980" s="44"/>
      <c r="G980" s="45" t="s">
        <v>684</v>
      </c>
    </row>
    <row r="981" spans="2:7">
      <c r="B981" s="61">
        <v>730601</v>
      </c>
      <c r="C981" s="35">
        <v>7</v>
      </c>
      <c r="D981" s="35">
        <v>3</v>
      </c>
      <c r="E981" s="51" t="s">
        <v>79</v>
      </c>
      <c r="F981" s="51" t="s">
        <v>71</v>
      </c>
      <c r="G981" s="36" t="s">
        <v>345</v>
      </c>
    </row>
    <row r="982" spans="2:7">
      <c r="B982" s="61">
        <v>730602</v>
      </c>
      <c r="C982" s="35">
        <v>7</v>
      </c>
      <c r="D982" s="35">
        <v>3</v>
      </c>
      <c r="E982" s="51" t="s">
        <v>79</v>
      </c>
      <c r="F982" s="51" t="s">
        <v>73</v>
      </c>
      <c r="G982" s="36" t="s">
        <v>346</v>
      </c>
    </row>
    <row r="983" spans="2:7">
      <c r="B983" s="61">
        <v>730603</v>
      </c>
      <c r="C983" s="35">
        <v>7</v>
      </c>
      <c r="D983" s="35">
        <v>3</v>
      </c>
      <c r="E983" s="51" t="s">
        <v>79</v>
      </c>
      <c r="F983" s="51" t="s">
        <v>75</v>
      </c>
      <c r="G983" s="36" t="s">
        <v>347</v>
      </c>
    </row>
    <row r="984" spans="2:7">
      <c r="B984" s="61">
        <v>730604</v>
      </c>
      <c r="C984" s="35">
        <v>7</v>
      </c>
      <c r="D984" s="35">
        <v>3</v>
      </c>
      <c r="E984" s="51" t="s">
        <v>79</v>
      </c>
      <c r="F984" s="51" t="s">
        <v>93</v>
      </c>
      <c r="G984" s="36" t="s">
        <v>348</v>
      </c>
    </row>
    <row r="985" spans="2:7">
      <c r="B985" s="61">
        <v>730605</v>
      </c>
      <c r="C985" s="35">
        <v>7</v>
      </c>
      <c r="D985" s="35">
        <v>3</v>
      </c>
      <c r="E985" s="51" t="s">
        <v>79</v>
      </c>
      <c r="F985" s="51" t="s">
        <v>77</v>
      </c>
      <c r="G985" s="36" t="s">
        <v>349</v>
      </c>
    </row>
    <row r="986" spans="2:7">
      <c r="B986" s="61">
        <v>730606</v>
      </c>
      <c r="C986" s="35">
        <v>7</v>
      </c>
      <c r="D986" s="35">
        <v>3</v>
      </c>
      <c r="E986" s="51" t="s">
        <v>79</v>
      </c>
      <c r="F986" s="51" t="s">
        <v>79</v>
      </c>
      <c r="G986" s="36" t="s">
        <v>350</v>
      </c>
    </row>
    <row r="987" spans="2:7">
      <c r="B987" s="61">
        <v>730607</v>
      </c>
      <c r="C987" s="35">
        <v>7</v>
      </c>
      <c r="D987" s="35">
        <v>3</v>
      </c>
      <c r="E987" s="51" t="s">
        <v>79</v>
      </c>
      <c r="F987" s="51" t="s">
        <v>81</v>
      </c>
      <c r="G987" s="36" t="s">
        <v>351</v>
      </c>
    </row>
    <row r="988" spans="2:7" ht="24">
      <c r="B988" s="61">
        <v>730608</v>
      </c>
      <c r="C988" s="35">
        <v>7</v>
      </c>
      <c r="D988" s="35">
        <v>3</v>
      </c>
      <c r="E988" s="51" t="s">
        <v>79</v>
      </c>
      <c r="F988" s="51" t="s">
        <v>83</v>
      </c>
      <c r="G988" s="37" t="s">
        <v>685</v>
      </c>
    </row>
    <row r="989" spans="2:7">
      <c r="B989" s="61">
        <v>730609</v>
      </c>
      <c r="C989" s="35">
        <v>7</v>
      </c>
      <c r="D989" s="35">
        <v>3</v>
      </c>
      <c r="E989" s="51" t="s">
        <v>79</v>
      </c>
      <c r="F989" s="51" t="s">
        <v>85</v>
      </c>
      <c r="G989" s="36" t="s">
        <v>263</v>
      </c>
    </row>
    <row r="990" spans="2:7">
      <c r="B990" s="61">
        <v>730610</v>
      </c>
      <c r="C990" s="35">
        <v>7</v>
      </c>
      <c r="D990" s="35">
        <v>3</v>
      </c>
      <c r="E990" s="51" t="s">
        <v>79</v>
      </c>
      <c r="F990" s="35">
        <v>10</v>
      </c>
      <c r="G990" s="36" t="s">
        <v>272</v>
      </c>
    </row>
    <row r="991" spans="2:7">
      <c r="B991" s="61">
        <v>730612</v>
      </c>
      <c r="C991" s="35">
        <v>7</v>
      </c>
      <c r="D991" s="35">
        <v>3</v>
      </c>
      <c r="E991" s="51" t="s">
        <v>79</v>
      </c>
      <c r="F991" s="35">
        <v>12</v>
      </c>
      <c r="G991" s="36" t="s">
        <v>354</v>
      </c>
    </row>
    <row r="992" spans="2:7">
      <c r="B992" s="61">
        <v>730613</v>
      </c>
      <c r="C992" s="35">
        <v>7</v>
      </c>
      <c r="D992" s="35">
        <v>3</v>
      </c>
      <c r="E992" s="51" t="s">
        <v>79</v>
      </c>
      <c r="F992" s="35">
        <v>13</v>
      </c>
      <c r="G992" s="36" t="s">
        <v>355</v>
      </c>
    </row>
    <row r="993" spans="2:7">
      <c r="B993" s="61">
        <v>7307</v>
      </c>
      <c r="C993" s="42">
        <v>7</v>
      </c>
      <c r="D993" s="42">
        <v>3</v>
      </c>
      <c r="E993" s="51" t="s">
        <v>81</v>
      </c>
      <c r="F993" s="44"/>
      <c r="G993" s="45" t="s">
        <v>356</v>
      </c>
    </row>
    <row r="994" spans="2:7">
      <c r="B994" s="61">
        <v>730701</v>
      </c>
      <c r="C994" s="35">
        <v>7</v>
      </c>
      <c r="D994" s="35">
        <v>3</v>
      </c>
      <c r="E994" s="51" t="s">
        <v>81</v>
      </c>
      <c r="F994" s="51" t="s">
        <v>71</v>
      </c>
      <c r="G994" s="36" t="s">
        <v>357</v>
      </c>
    </row>
    <row r="995" spans="2:7">
      <c r="B995" s="61">
        <v>730702</v>
      </c>
      <c r="C995" s="35">
        <v>7</v>
      </c>
      <c r="D995" s="35">
        <v>3</v>
      </c>
      <c r="E995" s="51" t="s">
        <v>81</v>
      </c>
      <c r="F995" s="51" t="s">
        <v>73</v>
      </c>
      <c r="G995" s="36" t="s">
        <v>358</v>
      </c>
    </row>
    <row r="996" spans="2:7">
      <c r="B996" s="61">
        <v>730703</v>
      </c>
      <c r="C996" s="35">
        <v>7</v>
      </c>
      <c r="D996" s="35">
        <v>3</v>
      </c>
      <c r="E996" s="51" t="s">
        <v>81</v>
      </c>
      <c r="F996" s="51" t="s">
        <v>75</v>
      </c>
      <c r="G996" s="36" t="s">
        <v>359</v>
      </c>
    </row>
    <row r="997" spans="2:7">
      <c r="B997" s="61">
        <v>730704</v>
      </c>
      <c r="C997" s="35">
        <v>7</v>
      </c>
      <c r="D997" s="35">
        <v>3</v>
      </c>
      <c r="E997" s="51" t="s">
        <v>81</v>
      </c>
      <c r="F997" s="51" t="s">
        <v>93</v>
      </c>
      <c r="G997" s="36" t="s">
        <v>360</v>
      </c>
    </row>
    <row r="998" spans="2:7">
      <c r="B998" s="61">
        <v>7308</v>
      </c>
      <c r="C998" s="42">
        <v>7</v>
      </c>
      <c r="D998" s="42">
        <v>3</v>
      </c>
      <c r="E998" s="51" t="s">
        <v>83</v>
      </c>
      <c r="F998" s="44"/>
      <c r="G998" s="45" t="s">
        <v>686</v>
      </c>
    </row>
    <row r="999" spans="2:7">
      <c r="B999" s="61">
        <v>730801</v>
      </c>
      <c r="C999" s="35">
        <v>7</v>
      </c>
      <c r="D999" s="35">
        <v>3</v>
      </c>
      <c r="E999" s="51" t="s">
        <v>83</v>
      </c>
      <c r="F999" s="51" t="s">
        <v>71</v>
      </c>
      <c r="G999" s="36" t="s">
        <v>362</v>
      </c>
    </row>
    <row r="1000" spans="2:7">
      <c r="B1000" s="61">
        <v>730802</v>
      </c>
      <c r="C1000" s="35">
        <v>7</v>
      </c>
      <c r="D1000" s="35">
        <v>3</v>
      </c>
      <c r="E1000" s="51" t="s">
        <v>83</v>
      </c>
      <c r="F1000" s="51" t="s">
        <v>73</v>
      </c>
      <c r="G1000" s="36" t="s">
        <v>687</v>
      </c>
    </row>
    <row r="1001" spans="2:7">
      <c r="B1001" s="61">
        <v>730803</v>
      </c>
      <c r="C1001" s="35">
        <v>7</v>
      </c>
      <c r="D1001" s="35">
        <v>3</v>
      </c>
      <c r="E1001" s="51" t="s">
        <v>83</v>
      </c>
      <c r="F1001" s="51" t="s">
        <v>75</v>
      </c>
      <c r="G1001" s="36" t="s">
        <v>364</v>
      </c>
    </row>
    <row r="1002" spans="2:7">
      <c r="B1002" s="61">
        <v>730804</v>
      </c>
      <c r="C1002" s="35">
        <v>7</v>
      </c>
      <c r="D1002" s="35">
        <v>3</v>
      </c>
      <c r="E1002" s="51" t="s">
        <v>83</v>
      </c>
      <c r="F1002" s="51" t="s">
        <v>93</v>
      </c>
      <c r="G1002" s="36" t="s">
        <v>365</v>
      </c>
    </row>
    <row r="1003" spans="2:7">
      <c r="B1003" s="61">
        <v>730805</v>
      </c>
      <c r="C1003" s="35">
        <v>7</v>
      </c>
      <c r="D1003" s="35">
        <v>3</v>
      </c>
      <c r="E1003" s="51" t="s">
        <v>83</v>
      </c>
      <c r="F1003" s="51" t="s">
        <v>77</v>
      </c>
      <c r="G1003" s="36" t="s">
        <v>366</v>
      </c>
    </row>
    <row r="1004" spans="2:7">
      <c r="B1004" s="61">
        <v>730806</v>
      </c>
      <c r="C1004" s="35">
        <v>7</v>
      </c>
      <c r="D1004" s="35">
        <v>3</v>
      </c>
      <c r="E1004" s="51" t="s">
        <v>83</v>
      </c>
      <c r="F1004" s="51" t="s">
        <v>79</v>
      </c>
      <c r="G1004" s="36" t="s">
        <v>367</v>
      </c>
    </row>
    <row r="1005" spans="2:7">
      <c r="B1005" s="61">
        <v>730807</v>
      </c>
      <c r="C1005" s="35">
        <v>7</v>
      </c>
      <c r="D1005" s="35">
        <v>3</v>
      </c>
      <c r="E1005" s="51" t="s">
        <v>83</v>
      </c>
      <c r="F1005" s="51" t="s">
        <v>81</v>
      </c>
      <c r="G1005" s="36" t="s">
        <v>368</v>
      </c>
    </row>
    <row r="1006" spans="2:7">
      <c r="B1006" s="61">
        <v>730808</v>
      </c>
      <c r="C1006" s="35">
        <v>7</v>
      </c>
      <c r="D1006" s="35">
        <v>3</v>
      </c>
      <c r="E1006" s="51" t="s">
        <v>83</v>
      </c>
      <c r="F1006" s="51" t="s">
        <v>83</v>
      </c>
      <c r="G1006" s="36" t="s">
        <v>369</v>
      </c>
    </row>
    <row r="1007" spans="2:7">
      <c r="B1007" s="61">
        <v>730809</v>
      </c>
      <c r="C1007" s="35">
        <v>7</v>
      </c>
      <c r="D1007" s="35">
        <v>3</v>
      </c>
      <c r="E1007" s="51" t="s">
        <v>83</v>
      </c>
      <c r="F1007" s="51" t="s">
        <v>85</v>
      </c>
      <c r="G1007" s="36" t="s">
        <v>370</v>
      </c>
    </row>
    <row r="1008" spans="2:7">
      <c r="B1008" s="61">
        <v>730810</v>
      </c>
      <c r="C1008" s="35">
        <v>7</v>
      </c>
      <c r="D1008" s="35">
        <v>3</v>
      </c>
      <c r="E1008" s="51" t="s">
        <v>83</v>
      </c>
      <c r="F1008" s="35">
        <v>10</v>
      </c>
      <c r="G1008" s="36" t="s">
        <v>371</v>
      </c>
    </row>
    <row r="1009" spans="2:7" ht="24">
      <c r="B1009" s="61">
        <v>730811</v>
      </c>
      <c r="C1009" s="35">
        <v>7</v>
      </c>
      <c r="D1009" s="35">
        <v>3</v>
      </c>
      <c r="E1009" s="51" t="s">
        <v>83</v>
      </c>
      <c r="F1009" s="35">
        <v>11</v>
      </c>
      <c r="G1009" s="37" t="s">
        <v>688</v>
      </c>
    </row>
    <row r="1010" spans="2:7">
      <c r="B1010" s="61">
        <v>730812</v>
      </c>
      <c r="C1010" s="35">
        <v>7</v>
      </c>
      <c r="D1010" s="35">
        <v>3</v>
      </c>
      <c r="E1010" s="51" t="s">
        <v>83</v>
      </c>
      <c r="F1010" s="35">
        <v>12</v>
      </c>
      <c r="G1010" s="36" t="s">
        <v>373</v>
      </c>
    </row>
    <row r="1011" spans="2:7">
      <c r="B1011" s="61">
        <v>730813</v>
      </c>
      <c r="C1011" s="35">
        <v>7</v>
      </c>
      <c r="D1011" s="35">
        <v>3</v>
      </c>
      <c r="E1011" s="51" t="s">
        <v>83</v>
      </c>
      <c r="F1011" s="35">
        <v>13</v>
      </c>
      <c r="G1011" s="36" t="s">
        <v>374</v>
      </c>
    </row>
    <row r="1012" spans="2:7">
      <c r="B1012" s="61">
        <v>730814</v>
      </c>
      <c r="C1012" s="35">
        <v>7</v>
      </c>
      <c r="D1012" s="35">
        <v>3</v>
      </c>
      <c r="E1012" s="51" t="s">
        <v>83</v>
      </c>
      <c r="F1012" s="35">
        <v>14</v>
      </c>
      <c r="G1012" s="36" t="s">
        <v>375</v>
      </c>
    </row>
    <row r="1013" spans="2:7">
      <c r="B1013" s="61">
        <v>730817</v>
      </c>
      <c r="C1013" s="35">
        <v>7</v>
      </c>
      <c r="D1013" s="35">
        <v>3</v>
      </c>
      <c r="E1013" s="51" t="s">
        <v>83</v>
      </c>
      <c r="F1013" s="35">
        <v>17</v>
      </c>
      <c r="G1013" s="36" t="s">
        <v>378</v>
      </c>
    </row>
    <row r="1014" spans="2:7" ht="24">
      <c r="B1014" s="61">
        <v>730818</v>
      </c>
      <c r="C1014" s="35">
        <v>7</v>
      </c>
      <c r="D1014" s="35">
        <v>3</v>
      </c>
      <c r="E1014" s="51" t="s">
        <v>83</v>
      </c>
      <c r="F1014" s="35">
        <v>18</v>
      </c>
      <c r="G1014" s="37" t="s">
        <v>379</v>
      </c>
    </row>
    <row r="1015" spans="2:7">
      <c r="B1015" s="61">
        <v>730819</v>
      </c>
      <c r="C1015" s="35">
        <v>7</v>
      </c>
      <c r="D1015" s="35">
        <v>3</v>
      </c>
      <c r="E1015" s="51" t="s">
        <v>83</v>
      </c>
      <c r="F1015" s="35">
        <v>19</v>
      </c>
      <c r="G1015" s="36" t="s">
        <v>380</v>
      </c>
    </row>
    <row r="1016" spans="2:7">
      <c r="B1016" s="61">
        <v>730820</v>
      </c>
      <c r="C1016" s="35">
        <v>7</v>
      </c>
      <c r="D1016" s="35">
        <v>3</v>
      </c>
      <c r="E1016" s="51" t="s">
        <v>83</v>
      </c>
      <c r="F1016" s="35">
        <v>20</v>
      </c>
      <c r="G1016" s="36" t="s">
        <v>632</v>
      </c>
    </row>
    <row r="1017" spans="2:7">
      <c r="B1017" s="61">
        <v>730821</v>
      </c>
      <c r="C1017" s="35">
        <v>7</v>
      </c>
      <c r="D1017" s="35">
        <v>3</v>
      </c>
      <c r="E1017" s="51" t="s">
        <v>83</v>
      </c>
      <c r="F1017" s="35">
        <v>21</v>
      </c>
      <c r="G1017" s="36" t="s">
        <v>382</v>
      </c>
    </row>
    <row r="1018" spans="2:7" ht="24">
      <c r="B1018" s="61">
        <v>730823</v>
      </c>
      <c r="C1018" s="35">
        <v>7</v>
      </c>
      <c r="D1018" s="35">
        <v>3</v>
      </c>
      <c r="E1018" s="51" t="s">
        <v>83</v>
      </c>
      <c r="F1018" s="35">
        <v>23</v>
      </c>
      <c r="G1018" s="37" t="s">
        <v>384</v>
      </c>
    </row>
    <row r="1019" spans="2:7" ht="24">
      <c r="B1019" s="61">
        <v>730824</v>
      </c>
      <c r="C1019" s="35">
        <v>7</v>
      </c>
      <c r="D1019" s="35">
        <v>3</v>
      </c>
      <c r="E1019" s="51" t="s">
        <v>83</v>
      </c>
      <c r="F1019" s="35">
        <v>24</v>
      </c>
      <c r="G1019" s="36" t="s">
        <v>689</v>
      </c>
    </row>
    <row r="1020" spans="2:7">
      <c r="B1020" s="61">
        <v>730825</v>
      </c>
      <c r="C1020" s="35">
        <v>7</v>
      </c>
      <c r="D1020" s="35">
        <v>3</v>
      </c>
      <c r="E1020" s="51" t="s">
        <v>83</v>
      </c>
      <c r="F1020" s="35">
        <v>25</v>
      </c>
      <c r="G1020" s="36" t="s">
        <v>634</v>
      </c>
    </row>
    <row r="1021" spans="2:7">
      <c r="B1021" s="61">
        <v>730826</v>
      </c>
      <c r="C1021" s="35">
        <v>7</v>
      </c>
      <c r="D1021" s="35">
        <v>3</v>
      </c>
      <c r="E1021" s="51" t="s">
        <v>83</v>
      </c>
      <c r="F1021" s="35">
        <v>26</v>
      </c>
      <c r="G1021" s="36" t="s">
        <v>387</v>
      </c>
    </row>
    <row r="1022" spans="2:7">
      <c r="B1022" s="61">
        <v>730827</v>
      </c>
      <c r="C1022" s="35">
        <v>7</v>
      </c>
      <c r="D1022" s="35">
        <v>3</v>
      </c>
      <c r="E1022" s="51" t="s">
        <v>83</v>
      </c>
      <c r="F1022" s="35">
        <v>27</v>
      </c>
      <c r="G1022" s="36" t="s">
        <v>388</v>
      </c>
    </row>
    <row r="1023" spans="2:7">
      <c r="B1023" s="61">
        <v>730828</v>
      </c>
      <c r="C1023" s="35">
        <v>7</v>
      </c>
      <c r="D1023" s="35">
        <v>3</v>
      </c>
      <c r="E1023" s="51" t="s">
        <v>83</v>
      </c>
      <c r="F1023" s="35">
        <v>28</v>
      </c>
      <c r="G1023" s="36" t="s">
        <v>389</v>
      </c>
    </row>
    <row r="1024" spans="2:7">
      <c r="B1024" s="61">
        <v>730829</v>
      </c>
      <c r="C1024" s="35">
        <v>7</v>
      </c>
      <c r="D1024" s="35">
        <v>3</v>
      </c>
      <c r="E1024" s="51" t="s">
        <v>83</v>
      </c>
      <c r="F1024" s="35">
        <v>29</v>
      </c>
      <c r="G1024" s="36" t="s">
        <v>390</v>
      </c>
    </row>
    <row r="1025" spans="2:7">
      <c r="B1025" s="61">
        <v>730830</v>
      </c>
      <c r="C1025" s="35">
        <v>7</v>
      </c>
      <c r="D1025" s="35">
        <v>3</v>
      </c>
      <c r="E1025" s="51" t="s">
        <v>83</v>
      </c>
      <c r="F1025" s="35">
        <v>30</v>
      </c>
      <c r="G1025" s="36" t="s">
        <v>391</v>
      </c>
    </row>
    <row r="1026" spans="2:7">
      <c r="B1026" s="61">
        <v>730832</v>
      </c>
      <c r="C1026" s="35">
        <v>7</v>
      </c>
      <c r="D1026" s="35">
        <v>3</v>
      </c>
      <c r="E1026" s="51" t="s">
        <v>83</v>
      </c>
      <c r="F1026" s="35">
        <v>32</v>
      </c>
      <c r="G1026" s="36" t="s">
        <v>393</v>
      </c>
    </row>
    <row r="1027" spans="2:7">
      <c r="B1027" s="61">
        <v>730833</v>
      </c>
      <c r="C1027" s="35">
        <v>7</v>
      </c>
      <c r="D1027" s="35">
        <v>3</v>
      </c>
      <c r="E1027" s="51" t="s">
        <v>83</v>
      </c>
      <c r="F1027" s="35">
        <v>33</v>
      </c>
      <c r="G1027" s="36" t="s">
        <v>394</v>
      </c>
    </row>
    <row r="1028" spans="2:7">
      <c r="B1028" s="61">
        <v>730834</v>
      </c>
      <c r="C1028" s="35">
        <v>7</v>
      </c>
      <c r="D1028" s="35">
        <v>3</v>
      </c>
      <c r="E1028" s="51" t="s">
        <v>83</v>
      </c>
      <c r="F1028" s="35">
        <v>34</v>
      </c>
      <c r="G1028" s="36" t="s">
        <v>395</v>
      </c>
    </row>
    <row r="1029" spans="2:7" ht="24">
      <c r="B1029" s="61">
        <v>730836</v>
      </c>
      <c r="C1029" s="35">
        <v>7</v>
      </c>
      <c r="D1029" s="35">
        <v>3</v>
      </c>
      <c r="E1029" s="51" t="s">
        <v>83</v>
      </c>
      <c r="F1029" s="35">
        <v>36</v>
      </c>
      <c r="G1029" s="37" t="s">
        <v>397</v>
      </c>
    </row>
    <row r="1030" spans="2:7">
      <c r="B1030" s="61">
        <v>730837</v>
      </c>
      <c r="C1030" s="35">
        <v>7</v>
      </c>
      <c r="D1030" s="35">
        <v>3</v>
      </c>
      <c r="E1030" s="51" t="s">
        <v>83</v>
      </c>
      <c r="F1030" s="35">
        <v>37</v>
      </c>
      <c r="G1030" s="36" t="s">
        <v>398</v>
      </c>
    </row>
    <row r="1031" spans="2:7">
      <c r="B1031" s="61">
        <v>730838</v>
      </c>
      <c r="C1031" s="35">
        <v>7</v>
      </c>
      <c r="D1031" s="35">
        <v>3</v>
      </c>
      <c r="E1031" s="51" t="s">
        <v>83</v>
      </c>
      <c r="F1031" s="35">
        <v>38</v>
      </c>
      <c r="G1031" s="36" t="s">
        <v>399</v>
      </c>
    </row>
    <row r="1032" spans="2:7">
      <c r="B1032" s="61">
        <v>730839</v>
      </c>
      <c r="C1032" s="35">
        <v>7</v>
      </c>
      <c r="D1032" s="35">
        <v>3</v>
      </c>
      <c r="E1032" s="51" t="s">
        <v>83</v>
      </c>
      <c r="F1032" s="35">
        <v>39</v>
      </c>
      <c r="G1032" s="36" t="s">
        <v>400</v>
      </c>
    </row>
    <row r="1033" spans="2:7" ht="24">
      <c r="B1033" s="61">
        <v>730840</v>
      </c>
      <c r="C1033" s="35">
        <v>7</v>
      </c>
      <c r="D1033" s="35">
        <v>3</v>
      </c>
      <c r="E1033" s="51" t="s">
        <v>83</v>
      </c>
      <c r="F1033" s="35">
        <v>40</v>
      </c>
      <c r="G1033" s="37" t="s">
        <v>401</v>
      </c>
    </row>
    <row r="1034" spans="2:7">
      <c r="B1034" s="61">
        <v>730841</v>
      </c>
      <c r="C1034" s="35">
        <v>7</v>
      </c>
      <c r="D1034" s="35">
        <v>3</v>
      </c>
      <c r="E1034" s="51" t="s">
        <v>83</v>
      </c>
      <c r="F1034" s="35">
        <v>41</v>
      </c>
      <c r="G1034" s="36" t="s">
        <v>402</v>
      </c>
    </row>
    <row r="1035" spans="2:7">
      <c r="B1035" s="61">
        <v>730842</v>
      </c>
      <c r="C1035" s="35">
        <v>7</v>
      </c>
      <c r="D1035" s="35">
        <v>3</v>
      </c>
      <c r="E1035" s="51" t="s">
        <v>83</v>
      </c>
      <c r="F1035" s="35">
        <v>42</v>
      </c>
      <c r="G1035" s="36" t="s">
        <v>403</v>
      </c>
    </row>
    <row r="1036" spans="2:7">
      <c r="B1036" s="61">
        <v>730843</v>
      </c>
      <c r="C1036" s="35">
        <v>7</v>
      </c>
      <c r="D1036" s="35">
        <v>3</v>
      </c>
      <c r="E1036" s="51" t="s">
        <v>83</v>
      </c>
      <c r="F1036" s="35">
        <v>43</v>
      </c>
      <c r="G1036" s="36" t="s">
        <v>404</v>
      </c>
    </row>
    <row r="1037" spans="2:7">
      <c r="B1037" s="61">
        <v>730844</v>
      </c>
      <c r="C1037" s="35">
        <v>7</v>
      </c>
      <c r="D1037" s="35">
        <v>3</v>
      </c>
      <c r="E1037" s="51" t="s">
        <v>83</v>
      </c>
      <c r="F1037" s="35">
        <v>44</v>
      </c>
      <c r="G1037" s="36" t="s">
        <v>405</v>
      </c>
    </row>
    <row r="1038" spans="2:7">
      <c r="B1038" s="61">
        <v>730845</v>
      </c>
      <c r="C1038" s="35">
        <v>7</v>
      </c>
      <c r="D1038" s="35">
        <v>3</v>
      </c>
      <c r="E1038" s="51" t="s">
        <v>83</v>
      </c>
      <c r="F1038" s="35">
        <v>45</v>
      </c>
      <c r="G1038" s="36" t="s">
        <v>406</v>
      </c>
    </row>
    <row r="1039" spans="2:7">
      <c r="B1039" s="61">
        <v>730846</v>
      </c>
      <c r="C1039" s="35">
        <v>7</v>
      </c>
      <c r="D1039" s="35">
        <v>3</v>
      </c>
      <c r="E1039" s="51" t="s">
        <v>83</v>
      </c>
      <c r="F1039" s="35">
        <v>46</v>
      </c>
      <c r="G1039" s="36" t="s">
        <v>407</v>
      </c>
    </row>
    <row r="1040" spans="2:7">
      <c r="B1040" s="61">
        <v>730899</v>
      </c>
      <c r="C1040" s="35">
        <v>7</v>
      </c>
      <c r="D1040" s="35">
        <v>3</v>
      </c>
      <c r="E1040" s="51" t="s">
        <v>83</v>
      </c>
      <c r="F1040" s="35">
        <v>99</v>
      </c>
      <c r="G1040" s="36" t="s">
        <v>690</v>
      </c>
    </row>
    <row r="1041" spans="2:7">
      <c r="B1041" s="61">
        <v>7309</v>
      </c>
      <c r="C1041" s="42">
        <v>7</v>
      </c>
      <c r="D1041" s="42">
        <v>3</v>
      </c>
      <c r="E1041" s="51" t="s">
        <v>85</v>
      </c>
      <c r="F1041" s="44"/>
      <c r="G1041" s="45" t="s">
        <v>409</v>
      </c>
    </row>
    <row r="1042" spans="2:7">
      <c r="B1042" s="61">
        <v>730901</v>
      </c>
      <c r="C1042" s="35">
        <v>7</v>
      </c>
      <c r="D1042" s="35">
        <v>3</v>
      </c>
      <c r="E1042" s="51" t="s">
        <v>85</v>
      </c>
      <c r="F1042" s="51" t="s">
        <v>71</v>
      </c>
      <c r="G1042" s="36" t="s">
        <v>410</v>
      </c>
    </row>
    <row r="1043" spans="2:7">
      <c r="B1043" s="61">
        <v>7314</v>
      </c>
      <c r="C1043" s="42">
        <v>7</v>
      </c>
      <c r="D1043" s="42">
        <v>3</v>
      </c>
      <c r="E1043" s="53">
        <v>14</v>
      </c>
      <c r="F1043" s="54"/>
      <c r="G1043" s="45" t="s">
        <v>414</v>
      </c>
    </row>
    <row r="1044" spans="2:7">
      <c r="B1044" s="61">
        <v>731403</v>
      </c>
      <c r="C1044" s="35">
        <v>7</v>
      </c>
      <c r="D1044" s="35">
        <v>3</v>
      </c>
      <c r="E1044" s="35">
        <v>14</v>
      </c>
      <c r="F1044" s="51" t="s">
        <v>75</v>
      </c>
      <c r="G1044" s="36" t="s">
        <v>653</v>
      </c>
    </row>
    <row r="1045" spans="2:7">
      <c r="B1045" s="61">
        <v>731404</v>
      </c>
      <c r="C1045" s="35">
        <v>7</v>
      </c>
      <c r="D1045" s="35">
        <v>3</v>
      </c>
      <c r="E1045" s="35">
        <v>14</v>
      </c>
      <c r="F1045" s="51" t="s">
        <v>93</v>
      </c>
      <c r="G1045" s="36" t="s">
        <v>416</v>
      </c>
    </row>
    <row r="1046" spans="2:7">
      <c r="B1046" s="61">
        <v>731406</v>
      </c>
      <c r="C1046" s="35">
        <v>7</v>
      </c>
      <c r="D1046" s="35">
        <v>3</v>
      </c>
      <c r="E1046" s="35">
        <v>14</v>
      </c>
      <c r="F1046" s="51" t="s">
        <v>79</v>
      </c>
      <c r="G1046" s="36" t="s">
        <v>417</v>
      </c>
    </row>
    <row r="1047" spans="2:7">
      <c r="B1047" s="61">
        <v>731407</v>
      </c>
      <c r="C1047" s="35">
        <v>7</v>
      </c>
      <c r="D1047" s="35">
        <v>3</v>
      </c>
      <c r="E1047" s="35">
        <v>14</v>
      </c>
      <c r="F1047" s="51" t="s">
        <v>81</v>
      </c>
      <c r="G1047" s="36" t="s">
        <v>418</v>
      </c>
    </row>
    <row r="1048" spans="2:7">
      <c r="B1048" s="61">
        <v>731408</v>
      </c>
      <c r="C1048" s="35">
        <v>7</v>
      </c>
      <c r="D1048" s="35">
        <v>3</v>
      </c>
      <c r="E1048" s="35">
        <v>14</v>
      </c>
      <c r="F1048" s="51" t="s">
        <v>83</v>
      </c>
      <c r="G1048" s="36" t="s">
        <v>419</v>
      </c>
    </row>
    <row r="1049" spans="2:7">
      <c r="B1049" s="61">
        <v>731409</v>
      </c>
      <c r="C1049" s="35">
        <v>7</v>
      </c>
      <c r="D1049" s="35">
        <v>3</v>
      </c>
      <c r="E1049" s="35">
        <v>14</v>
      </c>
      <c r="F1049" s="51" t="s">
        <v>85</v>
      </c>
      <c r="G1049" s="36" t="s">
        <v>318</v>
      </c>
    </row>
    <row r="1050" spans="2:7">
      <c r="B1050" s="61">
        <v>731411</v>
      </c>
      <c r="C1050" s="35">
        <v>7</v>
      </c>
      <c r="D1050" s="35">
        <v>3</v>
      </c>
      <c r="E1050" s="35">
        <v>14</v>
      </c>
      <c r="F1050" s="35">
        <v>11</v>
      </c>
      <c r="G1050" s="36" t="s">
        <v>691</v>
      </c>
    </row>
    <row r="1051" spans="2:7">
      <c r="B1051" s="61">
        <v>7315</v>
      </c>
      <c r="C1051" s="42">
        <v>7</v>
      </c>
      <c r="D1051" s="42">
        <v>3</v>
      </c>
      <c r="E1051" s="53">
        <v>15</v>
      </c>
      <c r="F1051" s="54"/>
      <c r="G1051" s="45" t="s">
        <v>421</v>
      </c>
    </row>
    <row r="1052" spans="2:7">
      <c r="B1052" s="61">
        <v>731512</v>
      </c>
      <c r="C1052" s="35">
        <v>7</v>
      </c>
      <c r="D1052" s="35">
        <v>3</v>
      </c>
      <c r="E1052" s="35">
        <v>15</v>
      </c>
      <c r="F1052" s="35">
        <v>12</v>
      </c>
      <c r="G1052" s="36" t="s">
        <v>422</v>
      </c>
    </row>
    <row r="1053" spans="2:7">
      <c r="B1053" s="61">
        <v>731514</v>
      </c>
      <c r="C1053" s="35">
        <v>7</v>
      </c>
      <c r="D1053" s="35">
        <v>3</v>
      </c>
      <c r="E1053" s="35">
        <v>15</v>
      </c>
      <c r="F1053" s="35">
        <v>14</v>
      </c>
      <c r="G1053" s="36" t="s">
        <v>423</v>
      </c>
    </row>
    <row r="1054" spans="2:7">
      <c r="B1054" s="61">
        <v>731515</v>
      </c>
      <c r="C1054" s="35">
        <v>7</v>
      </c>
      <c r="D1054" s="35">
        <v>3</v>
      </c>
      <c r="E1054" s="35">
        <v>15</v>
      </c>
      <c r="F1054" s="35">
        <v>15</v>
      </c>
      <c r="G1054" s="36" t="s">
        <v>424</v>
      </c>
    </row>
    <row r="1055" spans="2:7">
      <c r="B1055" s="61">
        <v>7316</v>
      </c>
      <c r="C1055" s="42">
        <v>7</v>
      </c>
      <c r="D1055" s="42">
        <v>3</v>
      </c>
      <c r="E1055" s="53">
        <v>16</v>
      </c>
      <c r="F1055" s="54"/>
      <c r="G1055" s="45" t="s">
        <v>692</v>
      </c>
    </row>
    <row r="1056" spans="2:7">
      <c r="B1056" s="61">
        <v>731601</v>
      </c>
      <c r="C1056" s="35">
        <v>7</v>
      </c>
      <c r="D1056" s="35">
        <v>3</v>
      </c>
      <c r="E1056" s="35">
        <v>16</v>
      </c>
      <c r="F1056" s="51" t="s">
        <v>71</v>
      </c>
      <c r="G1056" s="36" t="s">
        <v>693</v>
      </c>
    </row>
    <row r="1057" spans="2:7">
      <c r="B1057" s="61">
        <v>731602</v>
      </c>
      <c r="C1057" s="35">
        <v>7</v>
      </c>
      <c r="D1057" s="35">
        <v>3</v>
      </c>
      <c r="E1057" s="35">
        <v>16</v>
      </c>
      <c r="F1057" s="51" t="s">
        <v>73</v>
      </c>
      <c r="G1057" s="36" t="s">
        <v>694</v>
      </c>
    </row>
    <row r="1058" spans="2:7">
      <c r="B1058" s="61">
        <v>7399</v>
      </c>
      <c r="C1058" s="42">
        <v>7</v>
      </c>
      <c r="D1058" s="42">
        <v>3</v>
      </c>
      <c r="E1058" s="53">
        <v>99</v>
      </c>
      <c r="F1058" s="54"/>
      <c r="G1058" s="45" t="s">
        <v>185</v>
      </c>
    </row>
    <row r="1059" spans="2:7">
      <c r="B1059" s="61">
        <v>739901</v>
      </c>
      <c r="C1059" s="35">
        <v>7</v>
      </c>
      <c r="D1059" s="35">
        <v>3</v>
      </c>
      <c r="E1059" s="35">
        <v>99</v>
      </c>
      <c r="F1059" s="51" t="s">
        <v>71</v>
      </c>
      <c r="G1059" s="36" t="s">
        <v>695</v>
      </c>
    </row>
    <row r="1060" spans="2:7">
      <c r="B1060" s="61">
        <v>75</v>
      </c>
      <c r="C1060" s="38">
        <v>7</v>
      </c>
      <c r="D1060" s="39">
        <v>5</v>
      </c>
      <c r="E1060" s="40"/>
      <c r="F1060" s="41"/>
      <c r="G1060" s="50" t="s">
        <v>696</v>
      </c>
    </row>
    <row r="1061" spans="2:7">
      <c r="B1061" s="61">
        <v>7501</v>
      </c>
      <c r="C1061" s="42">
        <v>7</v>
      </c>
      <c r="D1061" s="42">
        <v>5</v>
      </c>
      <c r="E1061" s="51" t="s">
        <v>71</v>
      </c>
      <c r="F1061" s="44"/>
      <c r="G1061" s="45" t="s">
        <v>697</v>
      </c>
    </row>
    <row r="1062" spans="2:7">
      <c r="B1062" s="61">
        <v>750101</v>
      </c>
      <c r="C1062" s="35">
        <v>7</v>
      </c>
      <c r="D1062" s="35">
        <v>5</v>
      </c>
      <c r="E1062" s="51" t="s">
        <v>71</v>
      </c>
      <c r="F1062" s="51" t="s">
        <v>71</v>
      </c>
      <c r="G1062" s="36" t="s">
        <v>698</v>
      </c>
    </row>
    <row r="1063" spans="2:7">
      <c r="B1063" s="61">
        <v>750102</v>
      </c>
      <c r="C1063" s="35">
        <v>7</v>
      </c>
      <c r="D1063" s="35">
        <v>5</v>
      </c>
      <c r="E1063" s="51" t="s">
        <v>71</v>
      </c>
      <c r="F1063" s="51" t="s">
        <v>73</v>
      </c>
      <c r="G1063" s="36" t="s">
        <v>699</v>
      </c>
    </row>
    <row r="1064" spans="2:7">
      <c r="B1064" s="61">
        <v>750103</v>
      </c>
      <c r="C1064" s="35">
        <v>7</v>
      </c>
      <c r="D1064" s="35">
        <v>5</v>
      </c>
      <c r="E1064" s="51" t="s">
        <v>71</v>
      </c>
      <c r="F1064" s="51" t="s">
        <v>75</v>
      </c>
      <c r="G1064" s="36" t="s">
        <v>700</v>
      </c>
    </row>
    <row r="1065" spans="2:7">
      <c r="B1065" s="61">
        <v>750104</v>
      </c>
      <c r="C1065" s="35">
        <v>7</v>
      </c>
      <c r="D1065" s="35">
        <v>5</v>
      </c>
      <c r="E1065" s="51" t="s">
        <v>71</v>
      </c>
      <c r="F1065" s="51" t="s">
        <v>93</v>
      </c>
      <c r="G1065" s="36" t="s">
        <v>701</v>
      </c>
    </row>
    <row r="1066" spans="2:7">
      <c r="B1066" s="61">
        <v>750105</v>
      </c>
      <c r="C1066" s="35">
        <v>7</v>
      </c>
      <c r="D1066" s="35">
        <v>5</v>
      </c>
      <c r="E1066" s="51" t="s">
        <v>71</v>
      </c>
      <c r="F1066" s="51" t="s">
        <v>77</v>
      </c>
      <c r="G1066" s="36" t="s">
        <v>702</v>
      </c>
    </row>
    <row r="1067" spans="2:7">
      <c r="B1067" s="61">
        <v>750106</v>
      </c>
      <c r="C1067" s="35">
        <v>7</v>
      </c>
      <c r="D1067" s="35">
        <v>5</v>
      </c>
      <c r="E1067" s="51" t="s">
        <v>71</v>
      </c>
      <c r="F1067" s="51" t="s">
        <v>79</v>
      </c>
      <c r="G1067" s="36" t="s">
        <v>703</v>
      </c>
    </row>
    <row r="1068" spans="2:7">
      <c r="B1068" s="61">
        <v>750107</v>
      </c>
      <c r="C1068" s="35">
        <v>7</v>
      </c>
      <c r="D1068" s="35">
        <v>5</v>
      </c>
      <c r="E1068" s="51" t="s">
        <v>71</v>
      </c>
      <c r="F1068" s="51" t="s">
        <v>81</v>
      </c>
      <c r="G1068" s="36" t="s">
        <v>704</v>
      </c>
    </row>
    <row r="1069" spans="2:7">
      <c r="B1069" s="61">
        <v>750108</v>
      </c>
      <c r="C1069" s="35">
        <v>7</v>
      </c>
      <c r="D1069" s="35">
        <v>5</v>
      </c>
      <c r="E1069" s="51" t="s">
        <v>71</v>
      </c>
      <c r="F1069" s="51" t="s">
        <v>83</v>
      </c>
      <c r="G1069" s="36" t="s">
        <v>705</v>
      </c>
    </row>
    <row r="1070" spans="2:7">
      <c r="B1070" s="61">
        <v>750109</v>
      </c>
      <c r="C1070" s="35">
        <v>7</v>
      </c>
      <c r="D1070" s="35">
        <v>5</v>
      </c>
      <c r="E1070" s="51" t="s">
        <v>71</v>
      </c>
      <c r="F1070" s="51" t="s">
        <v>85</v>
      </c>
      <c r="G1070" s="36" t="s">
        <v>706</v>
      </c>
    </row>
    <row r="1071" spans="2:7">
      <c r="B1071" s="61">
        <v>750110</v>
      </c>
      <c r="C1071" s="35">
        <v>7</v>
      </c>
      <c r="D1071" s="35">
        <v>5</v>
      </c>
      <c r="E1071" s="51" t="s">
        <v>71</v>
      </c>
      <c r="F1071" s="35">
        <v>10</v>
      </c>
      <c r="G1071" s="36" t="s">
        <v>707</v>
      </c>
    </row>
    <row r="1072" spans="2:7">
      <c r="B1072" s="61">
        <v>750111</v>
      </c>
      <c r="C1072" s="35">
        <v>7</v>
      </c>
      <c r="D1072" s="35">
        <v>5</v>
      </c>
      <c r="E1072" s="51" t="s">
        <v>71</v>
      </c>
      <c r="F1072" s="35">
        <v>11</v>
      </c>
      <c r="G1072" s="36" t="s">
        <v>708</v>
      </c>
    </row>
    <row r="1073" spans="2:7">
      <c r="B1073" s="61">
        <v>750112</v>
      </c>
      <c r="C1073" s="35">
        <v>7</v>
      </c>
      <c r="D1073" s="35">
        <v>5</v>
      </c>
      <c r="E1073" s="51" t="s">
        <v>71</v>
      </c>
      <c r="F1073" s="35">
        <v>12</v>
      </c>
      <c r="G1073" s="36" t="s">
        <v>709</v>
      </c>
    </row>
    <row r="1074" spans="2:7">
      <c r="B1074" s="61">
        <v>750113</v>
      </c>
      <c r="C1074" s="35">
        <v>7</v>
      </c>
      <c r="D1074" s="35">
        <v>5</v>
      </c>
      <c r="E1074" s="51" t="s">
        <v>71</v>
      </c>
      <c r="F1074" s="35">
        <v>13</v>
      </c>
      <c r="G1074" s="36" t="s">
        <v>710</v>
      </c>
    </row>
    <row r="1075" spans="2:7">
      <c r="B1075" s="61">
        <v>750114</v>
      </c>
      <c r="C1075" s="35">
        <v>7</v>
      </c>
      <c r="D1075" s="35">
        <v>5</v>
      </c>
      <c r="E1075" s="51" t="s">
        <v>71</v>
      </c>
      <c r="F1075" s="35">
        <v>14</v>
      </c>
      <c r="G1075" s="36" t="s">
        <v>711</v>
      </c>
    </row>
    <row r="1076" spans="2:7">
      <c r="B1076" s="61">
        <v>750199</v>
      </c>
      <c r="C1076" s="35">
        <v>7</v>
      </c>
      <c r="D1076" s="35">
        <v>5</v>
      </c>
      <c r="E1076" s="51" t="s">
        <v>71</v>
      </c>
      <c r="F1076" s="35">
        <v>99</v>
      </c>
      <c r="G1076" s="36" t="s">
        <v>712</v>
      </c>
    </row>
    <row r="1077" spans="2:7">
      <c r="B1077" s="61">
        <v>7502</v>
      </c>
      <c r="C1077" s="42">
        <v>7</v>
      </c>
      <c r="D1077" s="42">
        <v>5</v>
      </c>
      <c r="E1077" s="51" t="s">
        <v>73</v>
      </c>
      <c r="F1077" s="44"/>
      <c r="G1077" s="45" t="s">
        <v>713</v>
      </c>
    </row>
    <row r="1078" spans="2:7">
      <c r="B1078" s="61">
        <v>750201</v>
      </c>
      <c r="C1078" s="35">
        <v>7</v>
      </c>
      <c r="D1078" s="35">
        <v>5</v>
      </c>
      <c r="E1078" s="51" t="s">
        <v>73</v>
      </c>
      <c r="F1078" s="51" t="s">
        <v>71</v>
      </c>
      <c r="G1078" s="36" t="s">
        <v>714</v>
      </c>
    </row>
    <row r="1079" spans="2:7">
      <c r="B1079" s="61">
        <v>750202</v>
      </c>
      <c r="C1079" s="35">
        <v>7</v>
      </c>
      <c r="D1079" s="35">
        <v>5</v>
      </c>
      <c r="E1079" s="51" t="s">
        <v>73</v>
      </c>
      <c r="F1079" s="51" t="s">
        <v>73</v>
      </c>
      <c r="G1079" s="36" t="s">
        <v>715</v>
      </c>
    </row>
    <row r="1080" spans="2:7">
      <c r="B1080" s="61">
        <v>750203</v>
      </c>
      <c r="C1080" s="35">
        <v>7</v>
      </c>
      <c r="D1080" s="35">
        <v>5</v>
      </c>
      <c r="E1080" s="51" t="s">
        <v>73</v>
      </c>
      <c r="F1080" s="51" t="s">
        <v>75</v>
      </c>
      <c r="G1080" s="36" t="s">
        <v>716</v>
      </c>
    </row>
    <row r="1081" spans="2:7">
      <c r="B1081" s="61">
        <v>750299</v>
      </c>
      <c r="C1081" s="35">
        <v>7</v>
      </c>
      <c r="D1081" s="35">
        <v>5</v>
      </c>
      <c r="E1081" s="51" t="s">
        <v>73</v>
      </c>
      <c r="F1081" s="35">
        <v>99</v>
      </c>
      <c r="G1081" s="36" t="s">
        <v>717</v>
      </c>
    </row>
    <row r="1082" spans="2:7">
      <c r="B1082" s="61">
        <v>7503</v>
      </c>
      <c r="C1082" s="42">
        <v>7</v>
      </c>
      <c r="D1082" s="42">
        <v>5</v>
      </c>
      <c r="E1082" s="51" t="s">
        <v>75</v>
      </c>
      <c r="F1082" s="44"/>
      <c r="G1082" s="45" t="s">
        <v>718</v>
      </c>
    </row>
    <row r="1083" spans="2:7">
      <c r="B1083" s="61">
        <v>750301</v>
      </c>
      <c r="C1083" s="35">
        <v>7</v>
      </c>
      <c r="D1083" s="35">
        <v>5</v>
      </c>
      <c r="E1083" s="51" t="s">
        <v>75</v>
      </c>
      <c r="F1083" s="51" t="s">
        <v>71</v>
      </c>
      <c r="G1083" s="36" t="s">
        <v>719</v>
      </c>
    </row>
    <row r="1084" spans="2:7">
      <c r="B1084" s="61">
        <v>750302</v>
      </c>
      <c r="C1084" s="35">
        <v>7</v>
      </c>
      <c r="D1084" s="35">
        <v>5</v>
      </c>
      <c r="E1084" s="51" t="s">
        <v>75</v>
      </c>
      <c r="F1084" s="51" t="s">
        <v>73</v>
      </c>
      <c r="G1084" s="36" t="s">
        <v>720</v>
      </c>
    </row>
    <row r="1085" spans="2:7">
      <c r="B1085" s="61">
        <v>750303</v>
      </c>
      <c r="C1085" s="35">
        <v>7</v>
      </c>
      <c r="D1085" s="35">
        <v>5</v>
      </c>
      <c r="E1085" s="51" t="s">
        <v>75</v>
      </c>
      <c r="F1085" s="51" t="s">
        <v>75</v>
      </c>
      <c r="G1085" s="36" t="s">
        <v>721</v>
      </c>
    </row>
    <row r="1086" spans="2:7">
      <c r="B1086" s="61">
        <v>750304</v>
      </c>
      <c r="C1086" s="35">
        <v>7</v>
      </c>
      <c r="D1086" s="35">
        <v>5</v>
      </c>
      <c r="E1086" s="51" t="s">
        <v>75</v>
      </c>
      <c r="F1086" s="51" t="s">
        <v>93</v>
      </c>
      <c r="G1086" s="36" t="s">
        <v>722</v>
      </c>
    </row>
    <row r="1087" spans="2:7">
      <c r="B1087" s="61">
        <v>750305</v>
      </c>
      <c r="C1087" s="35">
        <v>7</v>
      </c>
      <c r="D1087" s="35">
        <v>5</v>
      </c>
      <c r="E1087" s="51" t="s">
        <v>75</v>
      </c>
      <c r="F1087" s="51" t="s">
        <v>77</v>
      </c>
      <c r="G1087" s="36" t="s">
        <v>723</v>
      </c>
    </row>
    <row r="1088" spans="2:7">
      <c r="B1088" s="61">
        <v>750306</v>
      </c>
      <c r="C1088" s="35">
        <v>7</v>
      </c>
      <c r="D1088" s="35">
        <v>5</v>
      </c>
      <c r="E1088" s="51" t="s">
        <v>75</v>
      </c>
      <c r="F1088" s="51" t="s">
        <v>79</v>
      </c>
      <c r="G1088" s="36" t="s">
        <v>724</v>
      </c>
    </row>
    <row r="1089" spans="2:7">
      <c r="B1089" s="61">
        <v>750399</v>
      </c>
      <c r="C1089" s="35">
        <v>7</v>
      </c>
      <c r="D1089" s="35">
        <v>5</v>
      </c>
      <c r="E1089" s="51" t="s">
        <v>75</v>
      </c>
      <c r="F1089" s="35">
        <v>99</v>
      </c>
      <c r="G1089" s="36" t="s">
        <v>725</v>
      </c>
    </row>
    <row r="1090" spans="2:7">
      <c r="B1090" s="61">
        <v>7504</v>
      </c>
      <c r="C1090" s="42">
        <v>7</v>
      </c>
      <c r="D1090" s="42">
        <v>5</v>
      </c>
      <c r="E1090" s="51" t="s">
        <v>93</v>
      </c>
      <c r="F1090" s="44"/>
      <c r="G1090" s="45" t="s">
        <v>726</v>
      </c>
    </row>
    <row r="1091" spans="2:7">
      <c r="B1091" s="61">
        <v>750401</v>
      </c>
      <c r="C1091" s="35">
        <v>7</v>
      </c>
      <c r="D1091" s="35">
        <v>5</v>
      </c>
      <c r="E1091" s="51" t="s">
        <v>93</v>
      </c>
      <c r="F1091" s="51" t="s">
        <v>71</v>
      </c>
      <c r="G1091" s="36" t="s">
        <v>727</v>
      </c>
    </row>
    <row r="1092" spans="2:7">
      <c r="B1092" s="61">
        <v>750402</v>
      </c>
      <c r="C1092" s="35">
        <v>7</v>
      </c>
      <c r="D1092" s="35">
        <v>5</v>
      </c>
      <c r="E1092" s="51" t="s">
        <v>93</v>
      </c>
      <c r="F1092" s="51" t="s">
        <v>73</v>
      </c>
      <c r="G1092" s="36" t="s">
        <v>728</v>
      </c>
    </row>
    <row r="1093" spans="2:7">
      <c r="B1093" s="61">
        <v>750499</v>
      </c>
      <c r="C1093" s="35">
        <v>7</v>
      </c>
      <c r="D1093" s="35">
        <v>5</v>
      </c>
      <c r="E1093" s="51" t="s">
        <v>93</v>
      </c>
      <c r="F1093" s="35">
        <v>99</v>
      </c>
      <c r="G1093" s="36" t="s">
        <v>729</v>
      </c>
    </row>
    <row r="1094" spans="2:7">
      <c r="B1094" s="61">
        <v>7505</v>
      </c>
      <c r="C1094" s="42">
        <v>7</v>
      </c>
      <c r="D1094" s="42">
        <v>5</v>
      </c>
      <c r="E1094" s="51" t="s">
        <v>77</v>
      </c>
      <c r="F1094" s="44"/>
      <c r="G1094" s="45" t="s">
        <v>730</v>
      </c>
    </row>
    <row r="1095" spans="2:7">
      <c r="B1095" s="61">
        <v>750501</v>
      </c>
      <c r="C1095" s="35">
        <v>7</v>
      </c>
      <c r="D1095" s="35">
        <v>5</v>
      </c>
      <c r="E1095" s="51" t="s">
        <v>77</v>
      </c>
      <c r="F1095" s="51" t="s">
        <v>71</v>
      </c>
      <c r="G1095" s="36" t="s">
        <v>731</v>
      </c>
    </row>
    <row r="1096" spans="2:7">
      <c r="B1096" s="61">
        <v>750502</v>
      </c>
      <c r="C1096" s="35">
        <v>7</v>
      </c>
      <c r="D1096" s="35">
        <v>5</v>
      </c>
      <c r="E1096" s="51" t="s">
        <v>77</v>
      </c>
      <c r="F1096" s="51" t="s">
        <v>73</v>
      </c>
      <c r="G1096" s="36" t="s">
        <v>732</v>
      </c>
    </row>
    <row r="1097" spans="2:7">
      <c r="B1097" s="61">
        <v>750503</v>
      </c>
      <c r="C1097" s="35">
        <v>7</v>
      </c>
      <c r="D1097" s="35">
        <v>5</v>
      </c>
      <c r="E1097" s="51" t="s">
        <v>77</v>
      </c>
      <c r="F1097" s="51" t="s">
        <v>75</v>
      </c>
      <c r="G1097" s="36" t="s">
        <v>733</v>
      </c>
    </row>
    <row r="1098" spans="2:7">
      <c r="B1098" s="61">
        <v>750504</v>
      </c>
      <c r="C1098" s="35">
        <v>7</v>
      </c>
      <c r="D1098" s="35">
        <v>5</v>
      </c>
      <c r="E1098" s="51" t="s">
        <v>77</v>
      </c>
      <c r="F1098" s="51" t="s">
        <v>93</v>
      </c>
      <c r="G1098" s="36" t="s">
        <v>734</v>
      </c>
    </row>
    <row r="1099" spans="2:7">
      <c r="B1099" s="61">
        <v>750505</v>
      </c>
      <c r="C1099" s="35">
        <v>7</v>
      </c>
      <c r="D1099" s="35">
        <v>5</v>
      </c>
      <c r="E1099" s="51" t="s">
        <v>77</v>
      </c>
      <c r="F1099" s="51" t="s">
        <v>77</v>
      </c>
      <c r="G1099" s="36" t="s">
        <v>707</v>
      </c>
    </row>
    <row r="1100" spans="2:7">
      <c r="B1100" s="61">
        <v>750599</v>
      </c>
      <c r="C1100" s="35">
        <v>7</v>
      </c>
      <c r="D1100" s="35">
        <v>5</v>
      </c>
      <c r="E1100" s="51" t="s">
        <v>77</v>
      </c>
      <c r="F1100" s="35">
        <v>99</v>
      </c>
      <c r="G1100" s="36" t="s">
        <v>735</v>
      </c>
    </row>
    <row r="1101" spans="2:7">
      <c r="B1101" s="61">
        <v>7599</v>
      </c>
      <c r="C1101" s="42">
        <v>7</v>
      </c>
      <c r="D1101" s="42">
        <v>5</v>
      </c>
      <c r="E1101" s="53">
        <v>99</v>
      </c>
      <c r="F1101" s="54"/>
      <c r="G1101" s="45" t="s">
        <v>185</v>
      </c>
    </row>
    <row r="1102" spans="2:7">
      <c r="B1102" s="61">
        <v>759901</v>
      </c>
      <c r="C1102" s="35">
        <v>7</v>
      </c>
      <c r="D1102" s="35">
        <v>5</v>
      </c>
      <c r="E1102" s="35">
        <v>99</v>
      </c>
      <c r="F1102" s="51" t="s">
        <v>71</v>
      </c>
      <c r="G1102" s="36" t="s">
        <v>736</v>
      </c>
    </row>
    <row r="1103" spans="2:7">
      <c r="B1103" s="61">
        <v>77</v>
      </c>
      <c r="C1103" s="38">
        <v>7</v>
      </c>
      <c r="D1103" s="39">
        <v>7</v>
      </c>
      <c r="E1103" s="40"/>
      <c r="F1103" s="41"/>
      <c r="G1103" s="50" t="s">
        <v>737</v>
      </c>
    </row>
    <row r="1104" spans="2:7">
      <c r="B1104" s="61">
        <v>7701</v>
      </c>
      <c r="C1104" s="42">
        <v>7</v>
      </c>
      <c r="D1104" s="42">
        <v>7</v>
      </c>
      <c r="E1104" s="51" t="s">
        <v>71</v>
      </c>
      <c r="F1104" s="44"/>
      <c r="G1104" s="45" t="s">
        <v>453</v>
      </c>
    </row>
    <row r="1105" spans="2:7">
      <c r="B1105" s="61">
        <v>770101</v>
      </c>
      <c r="C1105" s="35">
        <v>7</v>
      </c>
      <c r="D1105" s="35">
        <v>7</v>
      </c>
      <c r="E1105" s="51" t="s">
        <v>71</v>
      </c>
      <c r="F1105" s="51" t="s">
        <v>71</v>
      </c>
      <c r="G1105" s="36" t="s">
        <v>454</v>
      </c>
    </row>
    <row r="1106" spans="2:7">
      <c r="B1106" s="61">
        <v>770102</v>
      </c>
      <c r="C1106" s="35">
        <v>7</v>
      </c>
      <c r="D1106" s="35">
        <v>7</v>
      </c>
      <c r="E1106" s="51" t="s">
        <v>71</v>
      </c>
      <c r="F1106" s="51" t="s">
        <v>73</v>
      </c>
      <c r="G1106" s="36" t="s">
        <v>656</v>
      </c>
    </row>
    <row r="1107" spans="2:7">
      <c r="B1107" s="61">
        <v>770103</v>
      </c>
      <c r="C1107" s="35">
        <v>7</v>
      </c>
      <c r="D1107" s="35">
        <v>7</v>
      </c>
      <c r="E1107" s="51" t="s">
        <v>71</v>
      </c>
      <c r="F1107" s="51" t="s">
        <v>75</v>
      </c>
      <c r="G1107" s="36" t="s">
        <v>456</v>
      </c>
    </row>
    <row r="1108" spans="2:7">
      <c r="B1108" s="61">
        <v>770104</v>
      </c>
      <c r="C1108" s="35">
        <v>7</v>
      </c>
      <c r="D1108" s="35">
        <v>7</v>
      </c>
      <c r="E1108" s="51" t="s">
        <v>71</v>
      </c>
      <c r="F1108" s="51" t="s">
        <v>93</v>
      </c>
      <c r="G1108" s="36" t="s">
        <v>457</v>
      </c>
    </row>
    <row r="1109" spans="2:7">
      <c r="B1109" s="61">
        <v>770199</v>
      </c>
      <c r="C1109" s="35">
        <v>7</v>
      </c>
      <c r="D1109" s="35">
        <v>7</v>
      </c>
      <c r="E1109" s="51" t="s">
        <v>71</v>
      </c>
      <c r="F1109" s="35">
        <v>99</v>
      </c>
      <c r="G1109" s="36" t="s">
        <v>658</v>
      </c>
    </row>
    <row r="1110" spans="2:7">
      <c r="B1110" s="61">
        <v>7702</v>
      </c>
      <c r="C1110" s="42">
        <v>7</v>
      </c>
      <c r="D1110" s="42">
        <v>7</v>
      </c>
      <c r="E1110" s="51" t="s">
        <v>73</v>
      </c>
      <c r="F1110" s="44"/>
      <c r="G1110" s="45" t="s">
        <v>459</v>
      </c>
    </row>
    <row r="1111" spans="2:7">
      <c r="B1111" s="61">
        <v>770201</v>
      </c>
      <c r="C1111" s="35">
        <v>7</v>
      </c>
      <c r="D1111" s="35">
        <v>7</v>
      </c>
      <c r="E1111" s="51" t="s">
        <v>73</v>
      </c>
      <c r="F1111" s="51" t="s">
        <v>71</v>
      </c>
      <c r="G1111" s="36" t="s">
        <v>460</v>
      </c>
    </row>
    <row r="1112" spans="2:7">
      <c r="B1112" s="61">
        <v>770203</v>
      </c>
      <c r="C1112" s="35">
        <v>7</v>
      </c>
      <c r="D1112" s="35">
        <v>7</v>
      </c>
      <c r="E1112" s="51" t="s">
        <v>73</v>
      </c>
      <c r="F1112" s="51" t="s">
        <v>75</v>
      </c>
      <c r="G1112" s="36" t="s">
        <v>462</v>
      </c>
    </row>
    <row r="1113" spans="2:7">
      <c r="B1113" s="61">
        <v>770204</v>
      </c>
      <c r="C1113" s="35">
        <v>7</v>
      </c>
      <c r="D1113" s="35">
        <v>7</v>
      </c>
      <c r="E1113" s="51" t="s">
        <v>73</v>
      </c>
      <c r="F1113" s="51" t="s">
        <v>93</v>
      </c>
      <c r="G1113" s="36" t="s">
        <v>463</v>
      </c>
    </row>
    <row r="1114" spans="2:7">
      <c r="B1114" s="61">
        <v>770205</v>
      </c>
      <c r="C1114" s="35">
        <v>7</v>
      </c>
      <c r="D1114" s="35">
        <v>7</v>
      </c>
      <c r="E1114" s="51" t="s">
        <v>73</v>
      </c>
      <c r="F1114" s="51" t="s">
        <v>77</v>
      </c>
      <c r="G1114" s="36" t="s">
        <v>464</v>
      </c>
    </row>
    <row r="1115" spans="2:7" ht="24">
      <c r="B1115" s="61">
        <v>770206</v>
      </c>
      <c r="C1115" s="35">
        <v>7</v>
      </c>
      <c r="D1115" s="35">
        <v>7</v>
      </c>
      <c r="E1115" s="51" t="s">
        <v>73</v>
      </c>
      <c r="F1115" s="51" t="s">
        <v>79</v>
      </c>
      <c r="G1115" s="37" t="s">
        <v>738</v>
      </c>
    </row>
    <row r="1116" spans="2:7">
      <c r="B1116" s="61">
        <v>770213</v>
      </c>
      <c r="C1116" s="35">
        <v>7</v>
      </c>
      <c r="D1116" s="35">
        <v>7</v>
      </c>
      <c r="E1116" s="51" t="s">
        <v>73</v>
      </c>
      <c r="F1116" s="35">
        <v>13</v>
      </c>
      <c r="G1116" s="36" t="s">
        <v>468</v>
      </c>
    </row>
    <row r="1117" spans="2:7">
      <c r="B1117" s="61">
        <v>770216</v>
      </c>
      <c r="C1117" s="35">
        <v>7</v>
      </c>
      <c r="D1117" s="35">
        <v>7</v>
      </c>
      <c r="E1117" s="51" t="s">
        <v>73</v>
      </c>
      <c r="F1117" s="35">
        <v>16</v>
      </c>
      <c r="G1117" s="36" t="s">
        <v>471</v>
      </c>
    </row>
    <row r="1118" spans="2:7">
      <c r="B1118" s="61">
        <v>770217</v>
      </c>
      <c r="C1118" s="35">
        <v>7</v>
      </c>
      <c r="D1118" s="35">
        <v>7</v>
      </c>
      <c r="E1118" s="51" t="s">
        <v>73</v>
      </c>
      <c r="F1118" s="35">
        <v>17</v>
      </c>
      <c r="G1118" s="36" t="s">
        <v>660</v>
      </c>
    </row>
    <row r="1119" spans="2:7">
      <c r="B1119" s="61">
        <v>770218</v>
      </c>
      <c r="C1119" s="35">
        <v>7</v>
      </c>
      <c r="D1119" s="35">
        <v>7</v>
      </c>
      <c r="E1119" s="51" t="s">
        <v>73</v>
      </c>
      <c r="F1119" s="35">
        <v>18</v>
      </c>
      <c r="G1119" s="36" t="s">
        <v>739</v>
      </c>
    </row>
    <row r="1120" spans="2:7">
      <c r="B1120" s="61">
        <v>770299</v>
      </c>
      <c r="C1120" s="35">
        <v>7</v>
      </c>
      <c r="D1120" s="35">
        <v>7</v>
      </c>
      <c r="E1120" s="51" t="s">
        <v>73</v>
      </c>
      <c r="F1120" s="35">
        <v>99</v>
      </c>
      <c r="G1120" s="36" t="s">
        <v>475</v>
      </c>
    </row>
    <row r="1121" spans="2:7">
      <c r="B1121" s="61">
        <v>7703</v>
      </c>
      <c r="C1121" s="42">
        <v>7</v>
      </c>
      <c r="D1121" s="42">
        <v>7</v>
      </c>
      <c r="E1121" s="51" t="s">
        <v>75</v>
      </c>
      <c r="F1121" s="44"/>
      <c r="G1121" s="45" t="s">
        <v>476</v>
      </c>
    </row>
    <row r="1122" spans="2:7">
      <c r="B1122" s="61">
        <v>770301</v>
      </c>
      <c r="C1122" s="35">
        <v>7</v>
      </c>
      <c r="D1122" s="35">
        <v>7</v>
      </c>
      <c r="E1122" s="51" t="s">
        <v>75</v>
      </c>
      <c r="F1122" s="51" t="s">
        <v>71</v>
      </c>
      <c r="G1122" s="36" t="s">
        <v>476</v>
      </c>
    </row>
    <row r="1123" spans="2:7">
      <c r="B1123" s="61">
        <v>7799</v>
      </c>
      <c r="C1123" s="42">
        <v>7</v>
      </c>
      <c r="D1123" s="42">
        <v>7</v>
      </c>
      <c r="E1123" s="53">
        <v>99</v>
      </c>
      <c r="F1123" s="54"/>
      <c r="G1123" s="45" t="s">
        <v>185</v>
      </c>
    </row>
    <row r="1124" spans="2:7">
      <c r="B1124" s="61">
        <v>779901</v>
      </c>
      <c r="C1124" s="35">
        <v>7</v>
      </c>
      <c r="D1124" s="35">
        <v>7</v>
      </c>
      <c r="E1124" s="35">
        <v>99</v>
      </c>
      <c r="F1124" s="51" t="s">
        <v>71</v>
      </c>
      <c r="G1124" s="36" t="s">
        <v>740</v>
      </c>
    </row>
    <row r="1125" spans="2:7">
      <c r="B1125" s="61">
        <v>78</v>
      </c>
      <c r="C1125" s="38">
        <v>7</v>
      </c>
      <c r="D1125" s="39">
        <v>8</v>
      </c>
      <c r="E1125" s="40"/>
      <c r="F1125" s="41"/>
      <c r="G1125" s="50" t="s">
        <v>741</v>
      </c>
    </row>
    <row r="1126" spans="2:7">
      <c r="B1126" s="61">
        <v>7801</v>
      </c>
      <c r="C1126" s="42">
        <v>7</v>
      </c>
      <c r="D1126" s="42">
        <v>8</v>
      </c>
      <c r="E1126" s="51" t="s">
        <v>71</v>
      </c>
      <c r="F1126" s="44"/>
      <c r="G1126" s="45" t="s">
        <v>742</v>
      </c>
    </row>
    <row r="1127" spans="2:7">
      <c r="B1127" s="61">
        <v>780101</v>
      </c>
      <c r="C1127" s="35">
        <v>7</v>
      </c>
      <c r="D1127" s="35">
        <v>8</v>
      </c>
      <c r="E1127" s="51" t="s">
        <v>71</v>
      </c>
      <c r="F1127" s="51" t="s">
        <v>71</v>
      </c>
      <c r="G1127" s="36" t="s">
        <v>480</v>
      </c>
    </row>
    <row r="1128" spans="2:7">
      <c r="B1128" s="61">
        <v>780102</v>
      </c>
      <c r="C1128" s="35">
        <v>7</v>
      </c>
      <c r="D1128" s="35">
        <v>8</v>
      </c>
      <c r="E1128" s="51" t="s">
        <v>71</v>
      </c>
      <c r="F1128" s="51" t="s">
        <v>73</v>
      </c>
      <c r="G1128" s="36" t="s">
        <v>743</v>
      </c>
    </row>
    <row r="1129" spans="2:7">
      <c r="B1129" s="61">
        <v>780103</v>
      </c>
      <c r="C1129" s="35">
        <v>7</v>
      </c>
      <c r="D1129" s="35">
        <v>8</v>
      </c>
      <c r="E1129" s="51" t="s">
        <v>71</v>
      </c>
      <c r="F1129" s="51" t="s">
        <v>75</v>
      </c>
      <c r="G1129" s="36" t="s">
        <v>482</v>
      </c>
    </row>
    <row r="1130" spans="2:7">
      <c r="B1130" s="61">
        <v>780104</v>
      </c>
      <c r="C1130" s="35">
        <v>7</v>
      </c>
      <c r="D1130" s="35">
        <v>8</v>
      </c>
      <c r="E1130" s="51" t="s">
        <v>71</v>
      </c>
      <c r="F1130" s="51" t="s">
        <v>93</v>
      </c>
      <c r="G1130" s="36" t="s">
        <v>483</v>
      </c>
    </row>
    <row r="1131" spans="2:7">
      <c r="B1131" s="61">
        <v>780105</v>
      </c>
      <c r="C1131" s="35">
        <v>7</v>
      </c>
      <c r="D1131" s="35">
        <v>8</v>
      </c>
      <c r="E1131" s="51" t="s">
        <v>71</v>
      </c>
      <c r="F1131" s="51" t="s">
        <v>77</v>
      </c>
      <c r="G1131" s="36" t="s">
        <v>484</v>
      </c>
    </row>
    <row r="1132" spans="2:7">
      <c r="B1132" s="61">
        <v>780106</v>
      </c>
      <c r="C1132" s="35">
        <v>7</v>
      </c>
      <c r="D1132" s="35">
        <v>8</v>
      </c>
      <c r="E1132" s="51" t="s">
        <v>71</v>
      </c>
      <c r="F1132" s="51" t="s">
        <v>79</v>
      </c>
      <c r="G1132" s="36" t="s">
        <v>485</v>
      </c>
    </row>
    <row r="1133" spans="2:7">
      <c r="B1133" s="61">
        <v>780108</v>
      </c>
      <c r="C1133" s="35">
        <v>7</v>
      </c>
      <c r="D1133" s="35">
        <v>8</v>
      </c>
      <c r="E1133" s="51" t="s">
        <v>71</v>
      </c>
      <c r="F1133" s="51" t="s">
        <v>83</v>
      </c>
      <c r="G1133" s="36" t="s">
        <v>486</v>
      </c>
    </row>
    <row r="1134" spans="2:7">
      <c r="B1134" s="61">
        <v>7802</v>
      </c>
      <c r="C1134" s="42">
        <v>7</v>
      </c>
      <c r="D1134" s="42">
        <v>8</v>
      </c>
      <c r="E1134" s="51" t="s">
        <v>73</v>
      </c>
      <c r="F1134" s="44"/>
      <c r="G1134" s="45" t="s">
        <v>744</v>
      </c>
    </row>
    <row r="1135" spans="2:7">
      <c r="B1135" s="61">
        <v>780203</v>
      </c>
      <c r="C1135" s="35">
        <v>7</v>
      </c>
      <c r="D1135" s="35">
        <v>8</v>
      </c>
      <c r="E1135" s="51" t="s">
        <v>73</v>
      </c>
      <c r="F1135" s="51" t="s">
        <v>75</v>
      </c>
      <c r="G1135" s="36" t="s">
        <v>745</v>
      </c>
    </row>
    <row r="1136" spans="2:7">
      <c r="B1136" s="61">
        <v>780204</v>
      </c>
      <c r="C1136" s="35">
        <v>7</v>
      </c>
      <c r="D1136" s="35">
        <v>8</v>
      </c>
      <c r="E1136" s="51" t="s">
        <v>73</v>
      </c>
      <c r="F1136" s="51" t="s">
        <v>93</v>
      </c>
      <c r="G1136" s="36" t="s">
        <v>746</v>
      </c>
    </row>
    <row r="1137" spans="2:7">
      <c r="B1137" s="61">
        <v>780206</v>
      </c>
      <c r="C1137" s="35">
        <v>7</v>
      </c>
      <c r="D1137" s="35">
        <v>8</v>
      </c>
      <c r="E1137" s="51" t="s">
        <v>73</v>
      </c>
      <c r="F1137" s="51" t="s">
        <v>79</v>
      </c>
      <c r="G1137" s="36" t="s">
        <v>747</v>
      </c>
    </row>
    <row r="1138" spans="2:7">
      <c r="B1138" s="61">
        <v>780208</v>
      </c>
      <c r="C1138" s="35">
        <v>7</v>
      </c>
      <c r="D1138" s="35">
        <v>8</v>
      </c>
      <c r="E1138" s="51" t="s">
        <v>73</v>
      </c>
      <c r="F1138" s="51" t="s">
        <v>83</v>
      </c>
      <c r="G1138" s="36" t="s">
        <v>748</v>
      </c>
    </row>
    <row r="1139" spans="2:7">
      <c r="B1139" s="61">
        <v>780210</v>
      </c>
      <c r="C1139" s="35">
        <v>7</v>
      </c>
      <c r="D1139" s="35">
        <v>8</v>
      </c>
      <c r="E1139" s="51" t="s">
        <v>73</v>
      </c>
      <c r="F1139" s="35">
        <v>10</v>
      </c>
      <c r="G1139" s="36" t="s">
        <v>749</v>
      </c>
    </row>
    <row r="1140" spans="2:7">
      <c r="B1140" s="61">
        <v>7803</v>
      </c>
      <c r="C1140" s="42">
        <v>7</v>
      </c>
      <c r="D1140" s="42">
        <v>8</v>
      </c>
      <c r="E1140" s="51" t="s">
        <v>75</v>
      </c>
      <c r="F1140" s="44"/>
      <c r="G1140" s="45" t="s">
        <v>750</v>
      </c>
    </row>
    <row r="1141" spans="2:7">
      <c r="B1141" s="61">
        <v>780301</v>
      </c>
      <c r="C1141" s="35">
        <v>7</v>
      </c>
      <c r="D1141" s="35">
        <v>8</v>
      </c>
      <c r="E1141" s="51" t="s">
        <v>75</v>
      </c>
      <c r="F1141" s="51" t="s">
        <v>71</v>
      </c>
      <c r="G1141" s="36" t="s">
        <v>751</v>
      </c>
    </row>
    <row r="1142" spans="2:7">
      <c r="B1142" s="61">
        <v>780302</v>
      </c>
      <c r="C1142" s="35">
        <v>7</v>
      </c>
      <c r="D1142" s="35">
        <v>8</v>
      </c>
      <c r="E1142" s="51" t="s">
        <v>75</v>
      </c>
      <c r="F1142" s="51" t="s">
        <v>73</v>
      </c>
      <c r="G1142" s="36" t="s">
        <v>752</v>
      </c>
    </row>
    <row r="1143" spans="2:7">
      <c r="B1143" s="61">
        <v>780304</v>
      </c>
      <c r="C1143" s="35">
        <v>7</v>
      </c>
      <c r="D1143" s="35">
        <v>8</v>
      </c>
      <c r="E1143" s="51" t="s">
        <v>75</v>
      </c>
      <c r="F1143" s="51" t="s">
        <v>93</v>
      </c>
      <c r="G1143" s="36" t="s">
        <v>753</v>
      </c>
    </row>
    <row r="1144" spans="2:7">
      <c r="B1144" s="61">
        <v>7805</v>
      </c>
      <c r="C1144" s="42">
        <v>7</v>
      </c>
      <c r="D1144" s="42">
        <v>8</v>
      </c>
      <c r="E1144" s="51" t="s">
        <v>77</v>
      </c>
      <c r="F1144" s="44"/>
      <c r="G1144" s="45" t="s">
        <v>754</v>
      </c>
    </row>
    <row r="1145" spans="2:7">
      <c r="B1145" s="61">
        <v>780509</v>
      </c>
      <c r="C1145" s="35">
        <v>7</v>
      </c>
      <c r="D1145" s="35">
        <v>8</v>
      </c>
      <c r="E1145" s="51" t="s">
        <v>77</v>
      </c>
      <c r="F1145" s="51" t="s">
        <v>85</v>
      </c>
      <c r="G1145" s="36" t="s">
        <v>755</v>
      </c>
    </row>
    <row r="1146" spans="2:7">
      <c r="B1146" s="61">
        <v>780515</v>
      </c>
      <c r="C1146" s="35">
        <v>7</v>
      </c>
      <c r="D1146" s="35">
        <v>8</v>
      </c>
      <c r="E1146" s="51" t="s">
        <v>77</v>
      </c>
      <c r="F1146" s="35">
        <v>15</v>
      </c>
      <c r="G1146" s="36" t="s">
        <v>526</v>
      </c>
    </row>
    <row r="1147" spans="2:7">
      <c r="B1147" s="61">
        <v>780516</v>
      </c>
      <c r="C1147" s="35">
        <v>7</v>
      </c>
      <c r="D1147" s="35">
        <v>8</v>
      </c>
      <c r="E1147" s="51" t="s">
        <v>77</v>
      </c>
      <c r="F1147" s="35">
        <v>16</v>
      </c>
      <c r="G1147" s="36" t="s">
        <v>756</v>
      </c>
    </row>
    <row r="1148" spans="2:7" ht="24">
      <c r="B1148" s="61">
        <v>7806</v>
      </c>
      <c r="C1148" s="42">
        <v>7</v>
      </c>
      <c r="D1148" s="42">
        <v>8</v>
      </c>
      <c r="E1148" s="51" t="s">
        <v>79</v>
      </c>
      <c r="F1148" s="44"/>
      <c r="G1148" s="56" t="s">
        <v>757</v>
      </c>
    </row>
    <row r="1149" spans="2:7">
      <c r="B1149" s="61">
        <v>780603</v>
      </c>
      <c r="C1149" s="35">
        <v>7</v>
      </c>
      <c r="D1149" s="35">
        <v>8</v>
      </c>
      <c r="E1149" s="51" t="s">
        <v>79</v>
      </c>
      <c r="F1149" s="51" t="s">
        <v>75</v>
      </c>
      <c r="G1149" s="36" t="s">
        <v>758</v>
      </c>
    </row>
    <row r="1150" spans="2:7">
      <c r="B1150" s="61">
        <v>780604</v>
      </c>
      <c r="C1150" s="35">
        <v>7</v>
      </c>
      <c r="D1150" s="35">
        <v>8</v>
      </c>
      <c r="E1150" s="51" t="s">
        <v>79</v>
      </c>
      <c r="F1150" s="51" t="s">
        <v>93</v>
      </c>
      <c r="G1150" s="36" t="s">
        <v>530</v>
      </c>
    </row>
    <row r="1151" spans="2:7">
      <c r="B1151" s="61">
        <v>780605</v>
      </c>
      <c r="C1151" s="35">
        <v>7</v>
      </c>
      <c r="D1151" s="35">
        <v>8</v>
      </c>
      <c r="E1151" s="51" t="s">
        <v>79</v>
      </c>
      <c r="F1151" s="51" t="s">
        <v>77</v>
      </c>
      <c r="G1151" s="36" t="s">
        <v>531</v>
      </c>
    </row>
    <row r="1152" spans="2:7">
      <c r="B1152" s="61">
        <v>780606</v>
      </c>
      <c r="C1152" s="35">
        <v>7</v>
      </c>
      <c r="D1152" s="35">
        <v>8</v>
      </c>
      <c r="E1152" s="51" t="s">
        <v>79</v>
      </c>
      <c r="F1152" s="51" t="s">
        <v>79</v>
      </c>
      <c r="G1152" s="36" t="s">
        <v>532</v>
      </c>
    </row>
    <row r="1153" spans="2:7">
      <c r="B1153" s="61">
        <v>780628</v>
      </c>
      <c r="C1153" s="35">
        <v>7</v>
      </c>
      <c r="D1153" s="35">
        <v>8</v>
      </c>
      <c r="E1153" s="51" t="s">
        <v>79</v>
      </c>
      <c r="F1153" s="35">
        <v>28</v>
      </c>
      <c r="G1153" s="36" t="s">
        <v>759</v>
      </c>
    </row>
    <row r="1154" spans="2:7">
      <c r="B1154" s="61">
        <v>780629</v>
      </c>
      <c r="C1154" s="35">
        <v>7</v>
      </c>
      <c r="D1154" s="35">
        <v>8</v>
      </c>
      <c r="E1154" s="51" t="s">
        <v>79</v>
      </c>
      <c r="F1154" s="35">
        <v>29</v>
      </c>
      <c r="G1154" s="36" t="s">
        <v>760</v>
      </c>
    </row>
    <row r="1155" spans="2:7">
      <c r="B1155" s="61">
        <v>780630</v>
      </c>
      <c r="C1155" s="35">
        <v>7</v>
      </c>
      <c r="D1155" s="35">
        <v>8</v>
      </c>
      <c r="E1155" s="51" t="s">
        <v>79</v>
      </c>
      <c r="F1155" s="35">
        <v>30</v>
      </c>
      <c r="G1155" s="36" t="s">
        <v>539</v>
      </c>
    </row>
    <row r="1156" spans="2:7" ht="24">
      <c r="B1156" s="61">
        <v>780631</v>
      </c>
      <c r="C1156" s="35">
        <v>7</v>
      </c>
      <c r="D1156" s="35">
        <v>8</v>
      </c>
      <c r="E1156" s="51" t="s">
        <v>79</v>
      </c>
      <c r="F1156" s="35">
        <v>31</v>
      </c>
      <c r="G1156" s="37" t="s">
        <v>540</v>
      </c>
    </row>
    <row r="1157" spans="2:7">
      <c r="B1157" s="61">
        <v>780632</v>
      </c>
      <c r="C1157" s="35">
        <v>7</v>
      </c>
      <c r="D1157" s="35">
        <v>8</v>
      </c>
      <c r="E1157" s="51" t="s">
        <v>79</v>
      </c>
      <c r="F1157" s="35">
        <v>32</v>
      </c>
      <c r="G1157" s="36" t="s">
        <v>541</v>
      </c>
    </row>
    <row r="1158" spans="2:7">
      <c r="B1158" s="61">
        <v>780633</v>
      </c>
      <c r="C1158" s="35">
        <v>7</v>
      </c>
      <c r="D1158" s="35">
        <v>8</v>
      </c>
      <c r="E1158" s="51" t="s">
        <v>79</v>
      </c>
      <c r="F1158" s="35">
        <v>33</v>
      </c>
      <c r="G1158" s="36" t="s">
        <v>542</v>
      </c>
    </row>
    <row r="1159" spans="2:7">
      <c r="B1159" s="61">
        <v>780634</v>
      </c>
      <c r="C1159" s="35">
        <v>7</v>
      </c>
      <c r="D1159" s="35">
        <v>8</v>
      </c>
      <c r="E1159" s="51" t="s">
        <v>79</v>
      </c>
      <c r="F1159" s="35">
        <v>34</v>
      </c>
      <c r="G1159" s="36" t="s">
        <v>543</v>
      </c>
    </row>
    <row r="1160" spans="2:7" ht="24">
      <c r="B1160" s="61">
        <v>780642</v>
      </c>
      <c r="C1160" s="35">
        <v>7</v>
      </c>
      <c r="D1160" s="35">
        <v>8</v>
      </c>
      <c r="E1160" s="51" t="s">
        <v>79</v>
      </c>
      <c r="F1160" s="35">
        <v>42</v>
      </c>
      <c r="G1160" s="37" t="s">
        <v>761</v>
      </c>
    </row>
    <row r="1161" spans="2:7" ht="24">
      <c r="B1161" s="61">
        <v>780643</v>
      </c>
      <c r="C1161" s="35">
        <v>7</v>
      </c>
      <c r="D1161" s="35">
        <v>8</v>
      </c>
      <c r="E1161" s="51" t="s">
        <v>79</v>
      </c>
      <c r="F1161" s="35">
        <v>43</v>
      </c>
      <c r="G1161" s="37" t="s">
        <v>762</v>
      </c>
    </row>
    <row r="1162" spans="2:7" ht="24">
      <c r="B1162" s="61">
        <v>7807</v>
      </c>
      <c r="C1162" s="42">
        <v>7</v>
      </c>
      <c r="D1162" s="42">
        <v>8</v>
      </c>
      <c r="E1162" s="51" t="s">
        <v>81</v>
      </c>
      <c r="F1162" s="44"/>
      <c r="G1162" s="56" t="s">
        <v>763</v>
      </c>
    </row>
    <row r="1163" spans="2:7">
      <c r="B1163" s="61">
        <v>780701</v>
      </c>
      <c r="C1163" s="35">
        <v>7</v>
      </c>
      <c r="D1163" s="35">
        <v>8</v>
      </c>
      <c r="E1163" s="51" t="s">
        <v>81</v>
      </c>
      <c r="F1163" s="51" t="s">
        <v>71</v>
      </c>
      <c r="G1163" s="36" t="s">
        <v>764</v>
      </c>
    </row>
    <row r="1164" spans="2:7">
      <c r="B1164" s="61">
        <v>780702</v>
      </c>
      <c r="C1164" s="35">
        <v>7</v>
      </c>
      <c r="D1164" s="35">
        <v>8</v>
      </c>
      <c r="E1164" s="51" t="s">
        <v>81</v>
      </c>
      <c r="F1164" s="51" t="s">
        <v>73</v>
      </c>
      <c r="G1164" s="36" t="s">
        <v>765</v>
      </c>
    </row>
    <row r="1165" spans="2:7">
      <c r="B1165" s="61">
        <v>780703</v>
      </c>
      <c r="C1165" s="35">
        <v>7</v>
      </c>
      <c r="D1165" s="35">
        <v>8</v>
      </c>
      <c r="E1165" s="51" t="s">
        <v>81</v>
      </c>
      <c r="F1165" s="51" t="s">
        <v>75</v>
      </c>
      <c r="G1165" s="36" t="s">
        <v>766</v>
      </c>
    </row>
    <row r="1166" spans="2:7">
      <c r="B1166" s="61">
        <v>780704</v>
      </c>
      <c r="C1166" s="35">
        <v>7</v>
      </c>
      <c r="D1166" s="35">
        <v>8</v>
      </c>
      <c r="E1166" s="51" t="s">
        <v>81</v>
      </c>
      <c r="F1166" s="51" t="s">
        <v>93</v>
      </c>
      <c r="G1166" s="36" t="s">
        <v>767</v>
      </c>
    </row>
    <row r="1167" spans="2:7">
      <c r="B1167" s="61">
        <v>780705</v>
      </c>
      <c r="C1167" s="35">
        <v>7</v>
      </c>
      <c r="D1167" s="35">
        <v>8</v>
      </c>
      <c r="E1167" s="51" t="s">
        <v>81</v>
      </c>
      <c r="F1167" s="51" t="s">
        <v>77</v>
      </c>
      <c r="G1167" s="36" t="s">
        <v>768</v>
      </c>
    </row>
    <row r="1168" spans="2:7">
      <c r="B1168" s="61">
        <v>780706</v>
      </c>
      <c r="C1168" s="35">
        <v>7</v>
      </c>
      <c r="D1168" s="35">
        <v>8</v>
      </c>
      <c r="E1168" s="51" t="s">
        <v>81</v>
      </c>
      <c r="F1168" s="51" t="s">
        <v>79</v>
      </c>
      <c r="G1168" s="36" t="s">
        <v>769</v>
      </c>
    </row>
    <row r="1169" spans="2:7">
      <c r="B1169" s="61">
        <v>780707</v>
      </c>
      <c r="C1169" s="35">
        <v>7</v>
      </c>
      <c r="D1169" s="35">
        <v>8</v>
      </c>
      <c r="E1169" s="51" t="s">
        <v>81</v>
      </c>
      <c r="F1169" s="51" t="s">
        <v>81</v>
      </c>
      <c r="G1169" s="36" t="s">
        <v>770</v>
      </c>
    </row>
    <row r="1170" spans="2:7">
      <c r="B1170" s="61">
        <v>780708</v>
      </c>
      <c r="C1170" s="35">
        <v>7</v>
      </c>
      <c r="D1170" s="35">
        <v>8</v>
      </c>
      <c r="E1170" s="51" t="s">
        <v>81</v>
      </c>
      <c r="F1170" s="51" t="s">
        <v>83</v>
      </c>
      <c r="G1170" s="36" t="s">
        <v>771</v>
      </c>
    </row>
    <row r="1171" spans="2:7">
      <c r="B1171" s="61">
        <v>780709</v>
      </c>
      <c r="C1171" s="35">
        <v>7</v>
      </c>
      <c r="D1171" s="35">
        <v>8</v>
      </c>
      <c r="E1171" s="51" t="s">
        <v>81</v>
      </c>
      <c r="F1171" s="51" t="s">
        <v>85</v>
      </c>
      <c r="G1171" s="36" t="s">
        <v>772</v>
      </c>
    </row>
    <row r="1172" spans="2:7" ht="24">
      <c r="B1172" s="61">
        <v>780710</v>
      </c>
      <c r="C1172" s="35">
        <v>7</v>
      </c>
      <c r="D1172" s="35">
        <v>8</v>
      </c>
      <c r="E1172" s="51" t="s">
        <v>81</v>
      </c>
      <c r="F1172" s="35">
        <v>10</v>
      </c>
      <c r="G1172" s="37" t="s">
        <v>773</v>
      </c>
    </row>
    <row r="1173" spans="2:7">
      <c r="B1173" s="61">
        <v>780711</v>
      </c>
      <c r="C1173" s="35">
        <v>7</v>
      </c>
      <c r="D1173" s="35">
        <v>8</v>
      </c>
      <c r="E1173" s="51" t="s">
        <v>81</v>
      </c>
      <c r="F1173" s="35">
        <v>11</v>
      </c>
      <c r="G1173" s="36" t="s">
        <v>774</v>
      </c>
    </row>
    <row r="1174" spans="2:7">
      <c r="B1174" s="61">
        <v>780712</v>
      </c>
      <c r="C1174" s="35">
        <v>7</v>
      </c>
      <c r="D1174" s="35">
        <v>8</v>
      </c>
      <c r="E1174" s="51" t="s">
        <v>81</v>
      </c>
      <c r="F1174" s="35">
        <v>12</v>
      </c>
      <c r="G1174" s="36" t="s">
        <v>775</v>
      </c>
    </row>
    <row r="1175" spans="2:7" ht="24">
      <c r="B1175" s="61">
        <v>780713</v>
      </c>
      <c r="C1175" s="35">
        <v>7</v>
      </c>
      <c r="D1175" s="35">
        <v>8</v>
      </c>
      <c r="E1175" s="51" t="s">
        <v>81</v>
      </c>
      <c r="F1175" s="35">
        <v>13</v>
      </c>
      <c r="G1175" s="36" t="s">
        <v>776</v>
      </c>
    </row>
    <row r="1176" spans="2:7">
      <c r="B1176" s="61">
        <v>780714</v>
      </c>
      <c r="C1176" s="35">
        <v>7</v>
      </c>
      <c r="D1176" s="35">
        <v>8</v>
      </c>
      <c r="E1176" s="51" t="s">
        <v>81</v>
      </c>
      <c r="F1176" s="35">
        <v>14</v>
      </c>
      <c r="G1176" s="36" t="s">
        <v>777</v>
      </c>
    </row>
    <row r="1177" spans="2:7">
      <c r="B1177" s="61">
        <v>780715</v>
      </c>
      <c r="C1177" s="35">
        <v>7</v>
      </c>
      <c r="D1177" s="35">
        <v>8</v>
      </c>
      <c r="E1177" s="51" t="s">
        <v>81</v>
      </c>
      <c r="F1177" s="35">
        <v>15</v>
      </c>
      <c r="G1177" s="36" t="s">
        <v>778</v>
      </c>
    </row>
    <row r="1178" spans="2:7">
      <c r="B1178" s="61">
        <v>780716</v>
      </c>
      <c r="C1178" s="35">
        <v>7</v>
      </c>
      <c r="D1178" s="35">
        <v>8</v>
      </c>
      <c r="E1178" s="51" t="s">
        <v>81</v>
      </c>
      <c r="F1178" s="35">
        <v>16</v>
      </c>
      <c r="G1178" s="36" t="s">
        <v>779</v>
      </c>
    </row>
    <row r="1179" spans="2:7">
      <c r="B1179" s="61">
        <v>780717</v>
      </c>
      <c r="C1179" s="35">
        <v>7</v>
      </c>
      <c r="D1179" s="35">
        <v>8</v>
      </c>
      <c r="E1179" s="51" t="s">
        <v>81</v>
      </c>
      <c r="F1179" s="35">
        <v>17</v>
      </c>
      <c r="G1179" s="36" t="s">
        <v>780</v>
      </c>
    </row>
    <row r="1180" spans="2:7">
      <c r="B1180" s="61">
        <v>780718</v>
      </c>
      <c r="C1180" s="35">
        <v>7</v>
      </c>
      <c r="D1180" s="35">
        <v>8</v>
      </c>
      <c r="E1180" s="51" t="s">
        <v>81</v>
      </c>
      <c r="F1180" s="35">
        <v>18</v>
      </c>
      <c r="G1180" s="36" t="s">
        <v>781</v>
      </c>
    </row>
    <row r="1181" spans="2:7">
      <c r="B1181" s="61">
        <v>780719</v>
      </c>
      <c r="C1181" s="35">
        <v>7</v>
      </c>
      <c r="D1181" s="35">
        <v>8</v>
      </c>
      <c r="E1181" s="51" t="s">
        <v>81</v>
      </c>
      <c r="F1181" s="35">
        <v>19</v>
      </c>
      <c r="G1181" s="36" t="s">
        <v>782</v>
      </c>
    </row>
    <row r="1182" spans="2:7" ht="24">
      <c r="B1182" s="61">
        <v>780720</v>
      </c>
      <c r="C1182" s="35">
        <v>7</v>
      </c>
      <c r="D1182" s="35">
        <v>8</v>
      </c>
      <c r="E1182" s="51" t="s">
        <v>81</v>
      </c>
      <c r="F1182" s="35">
        <v>20</v>
      </c>
      <c r="G1182" s="37" t="s">
        <v>783</v>
      </c>
    </row>
    <row r="1183" spans="2:7" ht="24">
      <c r="B1183" s="61">
        <v>780721</v>
      </c>
      <c r="C1183" s="35">
        <v>7</v>
      </c>
      <c r="D1183" s="35">
        <v>8</v>
      </c>
      <c r="E1183" s="51" t="s">
        <v>81</v>
      </c>
      <c r="F1183" s="35">
        <v>21</v>
      </c>
      <c r="G1183" s="37" t="s">
        <v>784</v>
      </c>
    </row>
    <row r="1184" spans="2:7" ht="24">
      <c r="B1184" s="61">
        <v>780722</v>
      </c>
      <c r="C1184" s="35">
        <v>7</v>
      </c>
      <c r="D1184" s="35">
        <v>8</v>
      </c>
      <c r="E1184" s="51" t="s">
        <v>81</v>
      </c>
      <c r="F1184" s="35">
        <v>22</v>
      </c>
      <c r="G1184" s="37" t="s">
        <v>785</v>
      </c>
    </row>
    <row r="1185" spans="2:7" ht="24">
      <c r="B1185" s="61">
        <v>780723</v>
      </c>
      <c r="C1185" s="35">
        <v>7</v>
      </c>
      <c r="D1185" s="35">
        <v>8</v>
      </c>
      <c r="E1185" s="51" t="s">
        <v>81</v>
      </c>
      <c r="F1185" s="35">
        <v>23</v>
      </c>
      <c r="G1185" s="37" t="s">
        <v>786</v>
      </c>
    </row>
    <row r="1186" spans="2:7" ht="24">
      <c r="B1186" s="61">
        <v>780724</v>
      </c>
      <c r="C1186" s="35">
        <v>7</v>
      </c>
      <c r="D1186" s="35">
        <v>8</v>
      </c>
      <c r="E1186" s="51" t="s">
        <v>81</v>
      </c>
      <c r="F1186" s="35">
        <v>24</v>
      </c>
      <c r="G1186" s="37" t="s">
        <v>787</v>
      </c>
    </row>
    <row r="1187" spans="2:7" ht="24">
      <c r="B1187" s="61">
        <v>780725</v>
      </c>
      <c r="C1187" s="35">
        <v>7</v>
      </c>
      <c r="D1187" s="35">
        <v>8</v>
      </c>
      <c r="E1187" s="51" t="s">
        <v>81</v>
      </c>
      <c r="F1187" s="35">
        <v>25</v>
      </c>
      <c r="G1187" s="37" t="s">
        <v>788</v>
      </c>
    </row>
    <row r="1188" spans="2:7" ht="24">
      <c r="B1188" s="61">
        <v>780726</v>
      </c>
      <c r="C1188" s="35">
        <v>7</v>
      </c>
      <c r="D1188" s="35">
        <v>8</v>
      </c>
      <c r="E1188" s="51" t="s">
        <v>81</v>
      </c>
      <c r="F1188" s="35">
        <v>26</v>
      </c>
      <c r="G1188" s="36" t="s">
        <v>789</v>
      </c>
    </row>
    <row r="1189" spans="2:7" ht="24">
      <c r="B1189" s="61">
        <v>780727</v>
      </c>
      <c r="C1189" s="35">
        <v>7</v>
      </c>
      <c r="D1189" s="35">
        <v>8</v>
      </c>
      <c r="E1189" s="51" t="s">
        <v>81</v>
      </c>
      <c r="F1189" s="35">
        <v>27</v>
      </c>
      <c r="G1189" s="37" t="s">
        <v>790</v>
      </c>
    </row>
    <row r="1190" spans="2:7">
      <c r="B1190" s="61">
        <v>780728</v>
      </c>
      <c r="C1190" s="35">
        <v>7</v>
      </c>
      <c r="D1190" s="35">
        <v>8</v>
      </c>
      <c r="E1190" s="51" t="s">
        <v>81</v>
      </c>
      <c r="F1190" s="35">
        <v>28</v>
      </c>
      <c r="G1190" s="36" t="s">
        <v>791</v>
      </c>
    </row>
    <row r="1191" spans="2:7" ht="24">
      <c r="B1191" s="61">
        <v>780729</v>
      </c>
      <c r="C1191" s="35">
        <v>7</v>
      </c>
      <c r="D1191" s="35">
        <v>8</v>
      </c>
      <c r="E1191" s="51" t="s">
        <v>81</v>
      </c>
      <c r="F1191" s="35">
        <v>29</v>
      </c>
      <c r="G1191" s="37" t="s">
        <v>792</v>
      </c>
    </row>
    <row r="1192" spans="2:7">
      <c r="B1192" s="61">
        <v>780730</v>
      </c>
      <c r="C1192" s="35">
        <v>7</v>
      </c>
      <c r="D1192" s="35">
        <v>8</v>
      </c>
      <c r="E1192" s="51" t="s">
        <v>81</v>
      </c>
      <c r="F1192" s="35">
        <v>30</v>
      </c>
      <c r="G1192" s="36" t="s">
        <v>793</v>
      </c>
    </row>
    <row r="1193" spans="2:7">
      <c r="B1193" s="61">
        <v>780731</v>
      </c>
      <c r="C1193" s="35">
        <v>7</v>
      </c>
      <c r="D1193" s="35">
        <v>8</v>
      </c>
      <c r="E1193" s="51" t="s">
        <v>81</v>
      </c>
      <c r="F1193" s="35">
        <v>31</v>
      </c>
      <c r="G1193" s="36" t="s">
        <v>794</v>
      </c>
    </row>
    <row r="1194" spans="2:7">
      <c r="B1194" s="61">
        <v>780732</v>
      </c>
      <c r="C1194" s="35">
        <v>7</v>
      </c>
      <c r="D1194" s="35">
        <v>8</v>
      </c>
      <c r="E1194" s="51" t="s">
        <v>81</v>
      </c>
      <c r="F1194" s="35">
        <v>32</v>
      </c>
      <c r="G1194" s="36" t="s">
        <v>795</v>
      </c>
    </row>
    <row r="1195" spans="2:7">
      <c r="B1195" s="61">
        <v>780735</v>
      </c>
      <c r="C1195" s="35">
        <v>7</v>
      </c>
      <c r="D1195" s="35">
        <v>8</v>
      </c>
      <c r="E1195" s="51" t="s">
        <v>81</v>
      </c>
      <c r="F1195" s="35">
        <v>35</v>
      </c>
      <c r="G1195" s="36" t="s">
        <v>796</v>
      </c>
    </row>
    <row r="1196" spans="2:7" ht="24">
      <c r="B1196" s="61">
        <v>7808</v>
      </c>
      <c r="C1196" s="42">
        <v>7</v>
      </c>
      <c r="D1196" s="42">
        <v>8</v>
      </c>
      <c r="E1196" s="51" t="s">
        <v>83</v>
      </c>
      <c r="F1196" s="44"/>
      <c r="G1196" s="56" t="s">
        <v>797</v>
      </c>
    </row>
    <row r="1197" spans="2:7">
      <c r="B1197" s="61">
        <v>780801</v>
      </c>
      <c r="C1197" s="35">
        <v>7</v>
      </c>
      <c r="D1197" s="35">
        <v>8</v>
      </c>
      <c r="E1197" s="51" t="s">
        <v>83</v>
      </c>
      <c r="F1197" s="51" t="s">
        <v>71</v>
      </c>
      <c r="G1197" s="36" t="s">
        <v>565</v>
      </c>
    </row>
    <row r="1198" spans="2:7">
      <c r="B1198" s="61">
        <v>780802</v>
      </c>
      <c r="C1198" s="35">
        <v>7</v>
      </c>
      <c r="D1198" s="35">
        <v>8</v>
      </c>
      <c r="E1198" s="51" t="s">
        <v>83</v>
      </c>
      <c r="F1198" s="51" t="s">
        <v>73</v>
      </c>
      <c r="G1198" s="36" t="s">
        <v>481</v>
      </c>
    </row>
    <row r="1199" spans="2:7">
      <c r="B1199" s="61">
        <v>780803</v>
      </c>
      <c r="C1199" s="35">
        <v>7</v>
      </c>
      <c r="D1199" s="35">
        <v>8</v>
      </c>
      <c r="E1199" s="51" t="s">
        <v>83</v>
      </c>
      <c r="F1199" s="51" t="s">
        <v>75</v>
      </c>
      <c r="G1199" s="36" t="s">
        <v>482</v>
      </c>
    </row>
    <row r="1200" spans="2:7">
      <c r="B1200" s="61">
        <v>780804</v>
      </c>
      <c r="C1200" s="35">
        <v>7</v>
      </c>
      <c r="D1200" s="35">
        <v>8</v>
      </c>
      <c r="E1200" s="51" t="s">
        <v>83</v>
      </c>
      <c r="F1200" s="51" t="s">
        <v>93</v>
      </c>
      <c r="G1200" s="36" t="s">
        <v>483</v>
      </c>
    </row>
    <row r="1201" spans="2:7">
      <c r="B1201" s="61">
        <v>780805</v>
      </c>
      <c r="C1201" s="35">
        <v>7</v>
      </c>
      <c r="D1201" s="35">
        <v>8</v>
      </c>
      <c r="E1201" s="51" t="s">
        <v>83</v>
      </c>
      <c r="F1201" s="51" t="s">
        <v>77</v>
      </c>
      <c r="G1201" s="36" t="s">
        <v>484</v>
      </c>
    </row>
    <row r="1202" spans="2:7">
      <c r="B1202" s="61">
        <v>780806</v>
      </c>
      <c r="C1202" s="35">
        <v>7</v>
      </c>
      <c r="D1202" s="35">
        <v>8</v>
      </c>
      <c r="E1202" s="51" t="s">
        <v>83</v>
      </c>
      <c r="F1202" s="51" t="s">
        <v>79</v>
      </c>
      <c r="G1202" s="36" t="s">
        <v>485</v>
      </c>
    </row>
    <row r="1203" spans="2:7">
      <c r="B1203" s="61">
        <v>780808</v>
      </c>
      <c r="C1203" s="35">
        <v>7</v>
      </c>
      <c r="D1203" s="35">
        <v>8</v>
      </c>
      <c r="E1203" s="51" t="s">
        <v>83</v>
      </c>
      <c r="F1203" s="51" t="s">
        <v>83</v>
      </c>
      <c r="G1203" s="36" t="s">
        <v>486</v>
      </c>
    </row>
    <row r="1204" spans="2:7">
      <c r="B1204" s="61">
        <v>780811</v>
      </c>
      <c r="C1204" s="35">
        <v>7</v>
      </c>
      <c r="D1204" s="35">
        <v>8</v>
      </c>
      <c r="E1204" s="51" t="s">
        <v>83</v>
      </c>
      <c r="F1204" s="35">
        <v>11</v>
      </c>
      <c r="G1204" s="36" t="s">
        <v>566</v>
      </c>
    </row>
    <row r="1205" spans="2:7" ht="24">
      <c r="B1205" s="61">
        <v>7809</v>
      </c>
      <c r="C1205" s="42">
        <v>7</v>
      </c>
      <c r="D1205" s="42">
        <v>8</v>
      </c>
      <c r="E1205" s="51" t="s">
        <v>85</v>
      </c>
      <c r="F1205" s="44"/>
      <c r="G1205" s="56" t="s">
        <v>798</v>
      </c>
    </row>
    <row r="1206" spans="2:7">
      <c r="B1206" s="61">
        <v>780901</v>
      </c>
      <c r="C1206" s="35">
        <v>7</v>
      </c>
      <c r="D1206" s="35">
        <v>8</v>
      </c>
      <c r="E1206" s="51" t="s">
        <v>85</v>
      </c>
      <c r="F1206" s="51" t="s">
        <v>71</v>
      </c>
      <c r="G1206" s="36" t="s">
        <v>480</v>
      </c>
    </row>
    <row r="1207" spans="2:7">
      <c r="B1207" s="61">
        <v>780902</v>
      </c>
      <c r="C1207" s="35">
        <v>7</v>
      </c>
      <c r="D1207" s="35">
        <v>8</v>
      </c>
      <c r="E1207" s="51" t="s">
        <v>85</v>
      </c>
      <c r="F1207" s="51" t="s">
        <v>73</v>
      </c>
      <c r="G1207" s="36" t="s">
        <v>481</v>
      </c>
    </row>
    <row r="1208" spans="2:7">
      <c r="B1208" s="61">
        <v>780903</v>
      </c>
      <c r="C1208" s="35">
        <v>7</v>
      </c>
      <c r="D1208" s="35">
        <v>8</v>
      </c>
      <c r="E1208" s="51" t="s">
        <v>85</v>
      </c>
      <c r="F1208" s="51" t="s">
        <v>75</v>
      </c>
      <c r="G1208" s="36" t="s">
        <v>482</v>
      </c>
    </row>
    <row r="1209" spans="2:7">
      <c r="B1209" s="61">
        <v>780904</v>
      </c>
      <c r="C1209" s="35">
        <v>7</v>
      </c>
      <c r="D1209" s="35">
        <v>8</v>
      </c>
      <c r="E1209" s="51" t="s">
        <v>85</v>
      </c>
      <c r="F1209" s="51" t="s">
        <v>93</v>
      </c>
      <c r="G1209" s="36" t="s">
        <v>483</v>
      </c>
    </row>
    <row r="1210" spans="2:7">
      <c r="B1210" s="61">
        <v>780905</v>
      </c>
      <c r="C1210" s="35">
        <v>7</v>
      </c>
      <c r="D1210" s="35">
        <v>8</v>
      </c>
      <c r="E1210" s="51" t="s">
        <v>85</v>
      </c>
      <c r="F1210" s="51" t="s">
        <v>77</v>
      </c>
      <c r="G1210" s="36" t="s">
        <v>484</v>
      </c>
    </row>
    <row r="1211" spans="2:7">
      <c r="B1211" s="61">
        <v>780906</v>
      </c>
      <c r="C1211" s="35">
        <v>7</v>
      </c>
      <c r="D1211" s="35">
        <v>8</v>
      </c>
      <c r="E1211" s="51" t="s">
        <v>85</v>
      </c>
      <c r="F1211" s="51" t="s">
        <v>79</v>
      </c>
      <c r="G1211" s="36" t="s">
        <v>485</v>
      </c>
    </row>
    <row r="1212" spans="2:7">
      <c r="B1212" s="61">
        <v>780908</v>
      </c>
      <c r="C1212" s="35">
        <v>7</v>
      </c>
      <c r="D1212" s="35">
        <v>8</v>
      </c>
      <c r="E1212" s="51" t="s">
        <v>85</v>
      </c>
      <c r="F1212" s="51" t="s">
        <v>83</v>
      </c>
      <c r="G1212" s="36" t="s">
        <v>486</v>
      </c>
    </row>
    <row r="1213" spans="2:7">
      <c r="B1213" s="61">
        <v>780911</v>
      </c>
      <c r="C1213" s="35">
        <v>7</v>
      </c>
      <c r="D1213" s="35">
        <v>8</v>
      </c>
      <c r="E1213" s="51" t="s">
        <v>85</v>
      </c>
      <c r="F1213" s="35">
        <v>11</v>
      </c>
      <c r="G1213" s="36" t="s">
        <v>566</v>
      </c>
    </row>
    <row r="1214" spans="2:7">
      <c r="B1214" s="61">
        <v>7899</v>
      </c>
      <c r="C1214" s="42">
        <v>7</v>
      </c>
      <c r="D1214" s="42">
        <v>8</v>
      </c>
      <c r="E1214" s="53">
        <v>99</v>
      </c>
      <c r="F1214" s="54"/>
      <c r="G1214" s="45" t="s">
        <v>185</v>
      </c>
    </row>
    <row r="1215" spans="2:7">
      <c r="B1215" s="61">
        <v>789901</v>
      </c>
      <c r="C1215" s="35">
        <v>7</v>
      </c>
      <c r="D1215" s="35">
        <v>8</v>
      </c>
      <c r="E1215" s="35">
        <v>99</v>
      </c>
      <c r="F1215" s="51" t="s">
        <v>71</v>
      </c>
      <c r="G1215" s="36" t="s">
        <v>799</v>
      </c>
    </row>
    <row r="1216" spans="2:7">
      <c r="B1216" s="61">
        <v>8</v>
      </c>
      <c r="C1216" s="46">
        <v>8</v>
      </c>
      <c r="D1216" s="47"/>
      <c r="E1216" s="47"/>
      <c r="F1216" s="48"/>
      <c r="G1216" s="49" t="s">
        <v>800</v>
      </c>
    </row>
    <row r="1217" spans="2:7">
      <c r="B1217" s="61">
        <v>84</v>
      </c>
      <c r="C1217" s="38">
        <v>8</v>
      </c>
      <c r="D1217" s="39">
        <v>4</v>
      </c>
      <c r="E1217" s="40"/>
      <c r="F1217" s="41"/>
      <c r="G1217" s="50" t="s">
        <v>801</v>
      </c>
    </row>
    <row r="1218" spans="2:7">
      <c r="B1218" s="61">
        <v>8401</v>
      </c>
      <c r="C1218" s="42">
        <v>8</v>
      </c>
      <c r="D1218" s="42">
        <v>4</v>
      </c>
      <c r="E1218" s="51" t="s">
        <v>71</v>
      </c>
      <c r="F1218" s="44"/>
      <c r="G1218" s="45" t="s">
        <v>802</v>
      </c>
    </row>
    <row r="1219" spans="2:7">
      <c r="B1219" s="61">
        <v>840103</v>
      </c>
      <c r="C1219" s="35">
        <v>8</v>
      </c>
      <c r="D1219" s="35">
        <v>4</v>
      </c>
      <c r="E1219" s="51" t="s">
        <v>71</v>
      </c>
      <c r="F1219" s="51" t="s">
        <v>75</v>
      </c>
      <c r="G1219" s="36" t="s">
        <v>803</v>
      </c>
    </row>
    <row r="1220" spans="2:7">
      <c r="B1220" s="61">
        <v>840104</v>
      </c>
      <c r="C1220" s="35">
        <v>8</v>
      </c>
      <c r="D1220" s="35">
        <v>4</v>
      </c>
      <c r="E1220" s="51" t="s">
        <v>71</v>
      </c>
      <c r="F1220" s="51" t="s">
        <v>93</v>
      </c>
      <c r="G1220" s="36" t="s">
        <v>804</v>
      </c>
    </row>
    <row r="1221" spans="2:7">
      <c r="B1221" s="61">
        <v>840105</v>
      </c>
      <c r="C1221" s="35">
        <v>8</v>
      </c>
      <c r="D1221" s="35">
        <v>4</v>
      </c>
      <c r="E1221" s="51" t="s">
        <v>71</v>
      </c>
      <c r="F1221" s="51" t="s">
        <v>77</v>
      </c>
      <c r="G1221" s="36" t="s">
        <v>805</v>
      </c>
    </row>
    <row r="1222" spans="2:7">
      <c r="B1222" s="61">
        <v>840106</v>
      </c>
      <c r="C1222" s="35">
        <v>8</v>
      </c>
      <c r="D1222" s="35">
        <v>4</v>
      </c>
      <c r="E1222" s="51" t="s">
        <v>71</v>
      </c>
      <c r="F1222" s="51" t="s">
        <v>79</v>
      </c>
      <c r="G1222" s="36" t="s">
        <v>806</v>
      </c>
    </row>
    <row r="1223" spans="2:7">
      <c r="B1223" s="61">
        <v>840107</v>
      </c>
      <c r="C1223" s="35">
        <v>8</v>
      </c>
      <c r="D1223" s="35">
        <v>4</v>
      </c>
      <c r="E1223" s="51" t="s">
        <v>71</v>
      </c>
      <c r="F1223" s="51" t="s">
        <v>81</v>
      </c>
      <c r="G1223" s="36" t="s">
        <v>418</v>
      </c>
    </row>
    <row r="1224" spans="2:7">
      <c r="B1224" s="61">
        <v>840108</v>
      </c>
      <c r="C1224" s="35">
        <v>8</v>
      </c>
      <c r="D1224" s="35">
        <v>4</v>
      </c>
      <c r="E1224" s="51" t="s">
        <v>71</v>
      </c>
      <c r="F1224" s="51" t="s">
        <v>83</v>
      </c>
      <c r="G1224" s="36" t="s">
        <v>807</v>
      </c>
    </row>
    <row r="1225" spans="2:7">
      <c r="B1225" s="61">
        <v>840109</v>
      </c>
      <c r="C1225" s="35">
        <v>8</v>
      </c>
      <c r="D1225" s="35">
        <v>4</v>
      </c>
      <c r="E1225" s="51" t="s">
        <v>71</v>
      </c>
      <c r="F1225" s="51" t="s">
        <v>85</v>
      </c>
      <c r="G1225" s="36" t="s">
        <v>318</v>
      </c>
    </row>
    <row r="1226" spans="2:7">
      <c r="B1226" s="61">
        <v>840110</v>
      </c>
      <c r="C1226" s="35">
        <v>8</v>
      </c>
      <c r="D1226" s="35">
        <v>4</v>
      </c>
      <c r="E1226" s="51" t="s">
        <v>71</v>
      </c>
      <c r="F1226" s="35">
        <v>10</v>
      </c>
      <c r="G1226" s="36" t="s">
        <v>411</v>
      </c>
    </row>
    <row r="1227" spans="2:7">
      <c r="B1227" s="61">
        <v>840111</v>
      </c>
      <c r="C1227" s="35">
        <v>8</v>
      </c>
      <c r="D1227" s="35">
        <v>4</v>
      </c>
      <c r="E1227" s="51" t="s">
        <v>71</v>
      </c>
      <c r="F1227" s="35">
        <v>11</v>
      </c>
      <c r="G1227" s="36" t="s">
        <v>420</v>
      </c>
    </row>
    <row r="1228" spans="2:7">
      <c r="B1228" s="61">
        <v>840112</v>
      </c>
      <c r="C1228" s="35">
        <v>8</v>
      </c>
      <c r="D1228" s="35">
        <v>4</v>
      </c>
      <c r="E1228" s="51" t="s">
        <v>71</v>
      </c>
      <c r="F1228" s="35">
        <v>12</v>
      </c>
      <c r="G1228" s="36" t="s">
        <v>808</v>
      </c>
    </row>
    <row r="1229" spans="2:7">
      <c r="B1229" s="61">
        <v>840113</v>
      </c>
      <c r="C1229" s="35">
        <v>8</v>
      </c>
      <c r="D1229" s="35">
        <v>4</v>
      </c>
      <c r="E1229" s="51" t="s">
        <v>71</v>
      </c>
      <c r="F1229" s="35">
        <v>13</v>
      </c>
      <c r="G1229" s="36" t="s">
        <v>809</v>
      </c>
    </row>
    <row r="1230" spans="2:7">
      <c r="B1230" s="61">
        <v>840114</v>
      </c>
      <c r="C1230" s="35">
        <v>8</v>
      </c>
      <c r="D1230" s="35">
        <v>4</v>
      </c>
      <c r="E1230" s="51" t="s">
        <v>71</v>
      </c>
      <c r="F1230" s="35">
        <v>14</v>
      </c>
      <c r="G1230" s="36" t="s">
        <v>810</v>
      </c>
    </row>
    <row r="1231" spans="2:7">
      <c r="B1231" s="61">
        <v>840115</v>
      </c>
      <c r="C1231" s="35">
        <v>8</v>
      </c>
      <c r="D1231" s="35">
        <v>4</v>
      </c>
      <c r="E1231" s="51" t="s">
        <v>71</v>
      </c>
      <c r="F1231" s="35">
        <v>15</v>
      </c>
      <c r="G1231" s="36" t="s">
        <v>811</v>
      </c>
    </row>
    <row r="1232" spans="2:7">
      <c r="B1232" s="61">
        <v>840116</v>
      </c>
      <c r="C1232" s="35">
        <v>8</v>
      </c>
      <c r="D1232" s="35">
        <v>4</v>
      </c>
      <c r="E1232" s="51" t="s">
        <v>71</v>
      </c>
      <c r="F1232" s="35">
        <v>16</v>
      </c>
      <c r="G1232" s="36" t="s">
        <v>812</v>
      </c>
    </row>
    <row r="1233" spans="2:7" ht="24">
      <c r="B1233" s="61">
        <v>840117</v>
      </c>
      <c r="C1233" s="35">
        <v>8</v>
      </c>
      <c r="D1233" s="35">
        <v>4</v>
      </c>
      <c r="E1233" s="51" t="s">
        <v>71</v>
      </c>
      <c r="F1233" s="35">
        <v>17</v>
      </c>
      <c r="G1233" s="37" t="s">
        <v>813</v>
      </c>
    </row>
    <row r="1234" spans="2:7">
      <c r="B1234" s="61">
        <v>8402</v>
      </c>
      <c r="C1234" s="42">
        <v>8</v>
      </c>
      <c r="D1234" s="42">
        <v>4</v>
      </c>
      <c r="E1234" s="51" t="s">
        <v>73</v>
      </c>
      <c r="F1234" s="44"/>
      <c r="G1234" s="45" t="s">
        <v>814</v>
      </c>
    </row>
    <row r="1235" spans="2:7">
      <c r="B1235" s="61">
        <v>840201</v>
      </c>
      <c r="C1235" s="35">
        <v>8</v>
      </c>
      <c r="D1235" s="35">
        <v>4</v>
      </c>
      <c r="E1235" s="51" t="s">
        <v>73</v>
      </c>
      <c r="F1235" s="51" t="s">
        <v>71</v>
      </c>
      <c r="G1235" s="36" t="s">
        <v>815</v>
      </c>
    </row>
    <row r="1236" spans="2:7">
      <c r="B1236" s="61">
        <v>840202</v>
      </c>
      <c r="C1236" s="35">
        <v>8</v>
      </c>
      <c r="D1236" s="35">
        <v>4</v>
      </c>
      <c r="E1236" s="51" t="s">
        <v>73</v>
      </c>
      <c r="F1236" s="51" t="s">
        <v>73</v>
      </c>
      <c r="G1236" s="36" t="s">
        <v>816</v>
      </c>
    </row>
    <row r="1237" spans="2:7">
      <c r="B1237" s="61">
        <v>840203</v>
      </c>
      <c r="C1237" s="35">
        <v>8</v>
      </c>
      <c r="D1237" s="35">
        <v>4</v>
      </c>
      <c r="E1237" s="51" t="s">
        <v>73</v>
      </c>
      <c r="F1237" s="51" t="s">
        <v>75</v>
      </c>
      <c r="G1237" s="36" t="s">
        <v>817</v>
      </c>
    </row>
    <row r="1238" spans="2:7">
      <c r="B1238" s="61">
        <v>840299</v>
      </c>
      <c r="C1238" s="35">
        <v>8</v>
      </c>
      <c r="D1238" s="35">
        <v>4</v>
      </c>
      <c r="E1238" s="51" t="s">
        <v>73</v>
      </c>
      <c r="F1238" s="35">
        <v>99</v>
      </c>
      <c r="G1238" s="36" t="s">
        <v>818</v>
      </c>
    </row>
    <row r="1239" spans="2:7">
      <c r="B1239" s="61">
        <v>8403</v>
      </c>
      <c r="C1239" s="42">
        <v>8</v>
      </c>
      <c r="D1239" s="42">
        <v>4</v>
      </c>
      <c r="E1239" s="51" t="s">
        <v>75</v>
      </c>
      <c r="F1239" s="44"/>
      <c r="G1239" s="45" t="s">
        <v>819</v>
      </c>
    </row>
    <row r="1240" spans="2:7">
      <c r="B1240" s="61">
        <v>840301</v>
      </c>
      <c r="C1240" s="35">
        <v>8</v>
      </c>
      <c r="D1240" s="35">
        <v>4</v>
      </c>
      <c r="E1240" s="51" t="s">
        <v>75</v>
      </c>
      <c r="F1240" s="51" t="s">
        <v>71</v>
      </c>
      <c r="G1240" s="36" t="s">
        <v>820</v>
      </c>
    </row>
    <row r="1241" spans="2:7">
      <c r="B1241" s="61">
        <v>840302</v>
      </c>
      <c r="C1241" s="35">
        <v>8</v>
      </c>
      <c r="D1241" s="35">
        <v>4</v>
      </c>
      <c r="E1241" s="51" t="s">
        <v>75</v>
      </c>
      <c r="F1241" s="51" t="s">
        <v>73</v>
      </c>
      <c r="G1241" s="36" t="s">
        <v>821</v>
      </c>
    </row>
    <row r="1242" spans="2:7">
      <c r="B1242" s="61">
        <v>840399</v>
      </c>
      <c r="C1242" s="35">
        <v>8</v>
      </c>
      <c r="D1242" s="35">
        <v>4</v>
      </c>
      <c r="E1242" s="51" t="s">
        <v>75</v>
      </c>
      <c r="F1242" s="35">
        <v>99</v>
      </c>
      <c r="G1242" s="36" t="s">
        <v>822</v>
      </c>
    </row>
    <row r="1243" spans="2:7">
      <c r="B1243" s="61">
        <v>8404</v>
      </c>
      <c r="C1243" s="42">
        <v>8</v>
      </c>
      <c r="D1243" s="42">
        <v>4</v>
      </c>
      <c r="E1243" s="51" t="s">
        <v>93</v>
      </c>
      <c r="F1243" s="44"/>
      <c r="G1243" s="45" t="s">
        <v>823</v>
      </c>
    </row>
    <row r="1244" spans="2:7">
      <c r="B1244" s="61">
        <v>840401</v>
      </c>
      <c r="C1244" s="35">
        <v>8</v>
      </c>
      <c r="D1244" s="35">
        <v>4</v>
      </c>
      <c r="E1244" s="51" t="s">
        <v>93</v>
      </c>
      <c r="F1244" s="51" t="s">
        <v>71</v>
      </c>
      <c r="G1244" s="36" t="s">
        <v>824</v>
      </c>
    </row>
    <row r="1245" spans="2:7">
      <c r="B1245" s="61">
        <v>840402</v>
      </c>
      <c r="C1245" s="35">
        <v>8</v>
      </c>
      <c r="D1245" s="35">
        <v>4</v>
      </c>
      <c r="E1245" s="51" t="s">
        <v>93</v>
      </c>
      <c r="F1245" s="51" t="s">
        <v>73</v>
      </c>
      <c r="G1245" s="36" t="s">
        <v>825</v>
      </c>
    </row>
    <row r="1246" spans="2:7">
      <c r="B1246" s="61">
        <v>840403</v>
      </c>
      <c r="C1246" s="35">
        <v>8</v>
      </c>
      <c r="D1246" s="35">
        <v>4</v>
      </c>
      <c r="E1246" s="51" t="s">
        <v>93</v>
      </c>
      <c r="F1246" s="51" t="s">
        <v>75</v>
      </c>
      <c r="G1246" s="36" t="s">
        <v>826</v>
      </c>
    </row>
    <row r="1247" spans="2:7">
      <c r="B1247" s="61">
        <v>840404</v>
      </c>
      <c r="C1247" s="35">
        <v>8</v>
      </c>
      <c r="D1247" s="35">
        <v>4</v>
      </c>
      <c r="E1247" s="51" t="s">
        <v>93</v>
      </c>
      <c r="F1247" s="51" t="s">
        <v>93</v>
      </c>
      <c r="G1247" s="36" t="s">
        <v>827</v>
      </c>
    </row>
    <row r="1248" spans="2:7">
      <c r="B1248" s="61">
        <v>8405</v>
      </c>
      <c r="C1248" s="42">
        <v>8</v>
      </c>
      <c r="D1248" s="42">
        <v>4</v>
      </c>
      <c r="E1248" s="51" t="s">
        <v>77</v>
      </c>
      <c r="F1248" s="44"/>
      <c r="G1248" s="45" t="s">
        <v>320</v>
      </c>
    </row>
    <row r="1249" spans="2:7">
      <c r="B1249" s="61">
        <v>840512</v>
      </c>
      <c r="C1249" s="35">
        <v>8</v>
      </c>
      <c r="D1249" s="35">
        <v>4</v>
      </c>
      <c r="E1249" s="51" t="s">
        <v>77</v>
      </c>
      <c r="F1249" s="35">
        <v>12</v>
      </c>
      <c r="G1249" s="36" t="s">
        <v>422</v>
      </c>
    </row>
    <row r="1250" spans="2:7">
      <c r="B1250" s="61">
        <v>840513</v>
      </c>
      <c r="C1250" s="35">
        <v>8</v>
      </c>
      <c r="D1250" s="35">
        <v>4</v>
      </c>
      <c r="E1250" s="51" t="s">
        <v>77</v>
      </c>
      <c r="F1250" s="35">
        <v>13</v>
      </c>
      <c r="G1250" s="36" t="s">
        <v>828</v>
      </c>
    </row>
    <row r="1251" spans="2:7">
      <c r="B1251" s="61">
        <v>840514</v>
      </c>
      <c r="C1251" s="35">
        <v>8</v>
      </c>
      <c r="D1251" s="35">
        <v>4</v>
      </c>
      <c r="E1251" s="51" t="s">
        <v>77</v>
      </c>
      <c r="F1251" s="35">
        <v>14</v>
      </c>
      <c r="G1251" s="36" t="s">
        <v>423</v>
      </c>
    </row>
    <row r="1252" spans="2:7">
      <c r="B1252" s="61">
        <v>840515</v>
      </c>
      <c r="C1252" s="35">
        <v>8</v>
      </c>
      <c r="D1252" s="35">
        <v>4</v>
      </c>
      <c r="E1252" s="51" t="s">
        <v>77</v>
      </c>
      <c r="F1252" s="35">
        <v>15</v>
      </c>
      <c r="G1252" s="36" t="s">
        <v>424</v>
      </c>
    </row>
    <row r="1253" spans="2:7">
      <c r="B1253" s="61">
        <v>840599</v>
      </c>
      <c r="C1253" s="35">
        <v>8</v>
      </c>
      <c r="D1253" s="35">
        <v>4</v>
      </c>
      <c r="E1253" s="51" t="s">
        <v>77</v>
      </c>
      <c r="F1253" s="35">
        <v>99</v>
      </c>
      <c r="G1253" s="36" t="s">
        <v>829</v>
      </c>
    </row>
    <row r="1254" spans="2:7">
      <c r="B1254" s="61">
        <v>8409</v>
      </c>
      <c r="C1254" s="42">
        <v>8</v>
      </c>
      <c r="D1254" s="42">
        <v>4</v>
      </c>
      <c r="E1254" s="51" t="s">
        <v>85</v>
      </c>
      <c r="F1254" s="44"/>
      <c r="G1254" s="45" t="s">
        <v>637</v>
      </c>
    </row>
    <row r="1255" spans="2:7">
      <c r="B1255" s="61">
        <v>840901</v>
      </c>
      <c r="C1255" s="35">
        <v>8</v>
      </c>
      <c r="D1255" s="35">
        <v>4</v>
      </c>
      <c r="E1255" s="51" t="s">
        <v>85</v>
      </c>
      <c r="F1255" s="51" t="s">
        <v>71</v>
      </c>
      <c r="G1255" s="36" t="s">
        <v>410</v>
      </c>
    </row>
    <row r="1256" spans="2:7">
      <c r="B1256" s="61">
        <v>8499</v>
      </c>
      <c r="C1256" s="42">
        <v>8</v>
      </c>
      <c r="D1256" s="42">
        <v>4</v>
      </c>
      <c r="E1256" s="53">
        <v>99</v>
      </c>
      <c r="F1256" s="54"/>
      <c r="G1256" s="45" t="s">
        <v>185</v>
      </c>
    </row>
    <row r="1257" spans="2:7">
      <c r="B1257" s="61">
        <v>849901</v>
      </c>
      <c r="C1257" s="35">
        <v>8</v>
      </c>
      <c r="D1257" s="35">
        <v>4</v>
      </c>
      <c r="E1257" s="35">
        <v>99</v>
      </c>
      <c r="F1257" s="51" t="s">
        <v>71</v>
      </c>
      <c r="G1257" s="36" t="s">
        <v>830</v>
      </c>
    </row>
    <row r="1258" spans="2:7">
      <c r="B1258" s="61">
        <v>87</v>
      </c>
      <c r="C1258" s="38">
        <v>8</v>
      </c>
      <c r="D1258" s="39">
        <v>7</v>
      </c>
      <c r="E1258" s="40"/>
      <c r="F1258" s="41"/>
      <c r="G1258" s="50" t="s">
        <v>831</v>
      </c>
    </row>
    <row r="1259" spans="2:7">
      <c r="B1259" s="61">
        <v>8701</v>
      </c>
      <c r="C1259" s="42">
        <v>8</v>
      </c>
      <c r="D1259" s="42">
        <v>7</v>
      </c>
      <c r="E1259" s="51" t="s">
        <v>71</v>
      </c>
      <c r="F1259" s="44"/>
      <c r="G1259" s="45" t="s">
        <v>832</v>
      </c>
    </row>
    <row r="1260" spans="2:7">
      <c r="B1260" s="61">
        <v>870101</v>
      </c>
      <c r="C1260" s="35">
        <v>8</v>
      </c>
      <c r="D1260" s="35">
        <v>7</v>
      </c>
      <c r="E1260" s="51" t="s">
        <v>71</v>
      </c>
      <c r="F1260" s="51" t="s">
        <v>71</v>
      </c>
      <c r="G1260" s="36" t="s">
        <v>833</v>
      </c>
    </row>
    <row r="1261" spans="2:7">
      <c r="B1261" s="61">
        <v>870102</v>
      </c>
      <c r="C1261" s="35">
        <v>8</v>
      </c>
      <c r="D1261" s="35">
        <v>7</v>
      </c>
      <c r="E1261" s="51" t="s">
        <v>71</v>
      </c>
      <c r="F1261" s="51" t="s">
        <v>73</v>
      </c>
      <c r="G1261" s="36" t="s">
        <v>834</v>
      </c>
    </row>
    <row r="1262" spans="2:7">
      <c r="B1262" s="61">
        <v>870103</v>
      </c>
      <c r="C1262" s="35">
        <v>8</v>
      </c>
      <c r="D1262" s="35">
        <v>7</v>
      </c>
      <c r="E1262" s="51" t="s">
        <v>71</v>
      </c>
      <c r="F1262" s="51" t="s">
        <v>75</v>
      </c>
      <c r="G1262" s="36" t="s">
        <v>835</v>
      </c>
    </row>
    <row r="1263" spans="2:7">
      <c r="B1263" s="61">
        <v>870104</v>
      </c>
      <c r="C1263" s="35">
        <v>8</v>
      </c>
      <c r="D1263" s="35">
        <v>7</v>
      </c>
      <c r="E1263" s="51" t="s">
        <v>71</v>
      </c>
      <c r="F1263" s="51" t="s">
        <v>93</v>
      </c>
      <c r="G1263" s="36" t="s">
        <v>836</v>
      </c>
    </row>
    <row r="1264" spans="2:7">
      <c r="B1264" s="61">
        <v>870105</v>
      </c>
      <c r="C1264" s="35">
        <v>8</v>
      </c>
      <c r="D1264" s="35">
        <v>7</v>
      </c>
      <c r="E1264" s="51" t="s">
        <v>71</v>
      </c>
      <c r="F1264" s="51" t="s">
        <v>77</v>
      </c>
      <c r="G1264" s="36" t="s">
        <v>837</v>
      </c>
    </row>
    <row r="1265" spans="2:7">
      <c r="B1265" s="61">
        <v>870106</v>
      </c>
      <c r="C1265" s="35">
        <v>8</v>
      </c>
      <c r="D1265" s="35">
        <v>7</v>
      </c>
      <c r="E1265" s="51" t="s">
        <v>71</v>
      </c>
      <c r="F1265" s="51" t="s">
        <v>79</v>
      </c>
      <c r="G1265" s="36" t="s">
        <v>838</v>
      </c>
    </row>
    <row r="1266" spans="2:7">
      <c r="B1266" s="61">
        <v>870107</v>
      </c>
      <c r="C1266" s="35">
        <v>8</v>
      </c>
      <c r="D1266" s="35">
        <v>7</v>
      </c>
      <c r="E1266" s="51" t="s">
        <v>71</v>
      </c>
      <c r="F1266" s="51" t="s">
        <v>81</v>
      </c>
      <c r="G1266" s="36" t="s">
        <v>839</v>
      </c>
    </row>
    <row r="1267" spans="2:7">
      <c r="B1267" s="61">
        <v>870108</v>
      </c>
      <c r="C1267" s="35">
        <v>8</v>
      </c>
      <c r="D1267" s="35">
        <v>7</v>
      </c>
      <c r="E1267" s="51" t="s">
        <v>71</v>
      </c>
      <c r="F1267" s="51" t="s">
        <v>83</v>
      </c>
      <c r="G1267" s="36" t="s">
        <v>840</v>
      </c>
    </row>
    <row r="1268" spans="2:7">
      <c r="B1268" s="61">
        <v>870198</v>
      </c>
      <c r="C1268" s="35">
        <v>8</v>
      </c>
      <c r="D1268" s="35">
        <v>7</v>
      </c>
      <c r="E1268" s="51" t="s">
        <v>71</v>
      </c>
      <c r="F1268" s="35">
        <v>98</v>
      </c>
      <c r="G1268" s="36" t="s">
        <v>841</v>
      </c>
    </row>
    <row r="1269" spans="2:7">
      <c r="B1269" s="61">
        <v>870199</v>
      </c>
      <c r="C1269" s="35">
        <v>8</v>
      </c>
      <c r="D1269" s="35">
        <v>7</v>
      </c>
      <c r="E1269" s="51" t="s">
        <v>71</v>
      </c>
      <c r="F1269" s="35">
        <v>99</v>
      </c>
      <c r="G1269" s="36" t="s">
        <v>842</v>
      </c>
    </row>
    <row r="1270" spans="2:7">
      <c r="B1270" s="61">
        <v>8702</v>
      </c>
      <c r="C1270" s="42">
        <v>8</v>
      </c>
      <c r="D1270" s="42">
        <v>7</v>
      </c>
      <c r="E1270" s="51" t="s">
        <v>73</v>
      </c>
      <c r="F1270" s="44"/>
      <c r="G1270" s="45" t="s">
        <v>843</v>
      </c>
    </row>
    <row r="1271" spans="2:7">
      <c r="B1271" s="61">
        <v>870201</v>
      </c>
      <c r="C1271" s="35">
        <v>8</v>
      </c>
      <c r="D1271" s="35">
        <v>7</v>
      </c>
      <c r="E1271" s="51" t="s">
        <v>73</v>
      </c>
      <c r="F1271" s="51" t="s">
        <v>71</v>
      </c>
      <c r="G1271" s="36" t="s">
        <v>565</v>
      </c>
    </row>
    <row r="1272" spans="2:7">
      <c r="B1272" s="61">
        <v>870202</v>
      </c>
      <c r="C1272" s="35">
        <v>8</v>
      </c>
      <c r="D1272" s="35">
        <v>7</v>
      </c>
      <c r="E1272" s="51" t="s">
        <v>73</v>
      </c>
      <c r="F1272" s="51" t="s">
        <v>73</v>
      </c>
      <c r="G1272" s="36" t="s">
        <v>481</v>
      </c>
    </row>
    <row r="1273" spans="2:7">
      <c r="B1273" s="61">
        <v>870203</v>
      </c>
      <c r="C1273" s="35">
        <v>8</v>
      </c>
      <c r="D1273" s="35">
        <v>7</v>
      </c>
      <c r="E1273" s="51" t="s">
        <v>73</v>
      </c>
      <c r="F1273" s="51" t="s">
        <v>75</v>
      </c>
      <c r="G1273" s="36" t="s">
        <v>482</v>
      </c>
    </row>
    <row r="1274" spans="2:7">
      <c r="B1274" s="61">
        <v>870204</v>
      </c>
      <c r="C1274" s="35">
        <v>8</v>
      </c>
      <c r="D1274" s="35">
        <v>7</v>
      </c>
      <c r="E1274" s="51" t="s">
        <v>73</v>
      </c>
      <c r="F1274" s="51" t="s">
        <v>93</v>
      </c>
      <c r="G1274" s="36" t="s">
        <v>844</v>
      </c>
    </row>
    <row r="1275" spans="2:7">
      <c r="B1275" s="61">
        <v>870205</v>
      </c>
      <c r="C1275" s="35">
        <v>8</v>
      </c>
      <c r="D1275" s="35">
        <v>7</v>
      </c>
      <c r="E1275" s="51" t="s">
        <v>73</v>
      </c>
      <c r="F1275" s="51" t="s">
        <v>77</v>
      </c>
      <c r="G1275" s="36" t="s">
        <v>484</v>
      </c>
    </row>
    <row r="1276" spans="2:7">
      <c r="B1276" s="61">
        <v>870206</v>
      </c>
      <c r="C1276" s="35">
        <v>8</v>
      </c>
      <c r="D1276" s="35">
        <v>7</v>
      </c>
      <c r="E1276" s="51" t="s">
        <v>73</v>
      </c>
      <c r="F1276" s="51" t="s">
        <v>79</v>
      </c>
      <c r="G1276" s="36" t="s">
        <v>485</v>
      </c>
    </row>
    <row r="1277" spans="2:7">
      <c r="B1277" s="61">
        <v>870207</v>
      </c>
      <c r="C1277" s="35">
        <v>8</v>
      </c>
      <c r="D1277" s="35">
        <v>7</v>
      </c>
      <c r="E1277" s="51" t="s">
        <v>73</v>
      </c>
      <c r="F1277" s="51" t="s">
        <v>81</v>
      </c>
      <c r="G1277" s="36" t="s">
        <v>566</v>
      </c>
    </row>
    <row r="1278" spans="2:7">
      <c r="B1278" s="61">
        <v>870211</v>
      </c>
      <c r="C1278" s="35">
        <v>8</v>
      </c>
      <c r="D1278" s="35">
        <v>7</v>
      </c>
      <c r="E1278" s="51" t="s">
        <v>73</v>
      </c>
      <c r="F1278" s="35">
        <v>11</v>
      </c>
      <c r="G1278" s="36" t="s">
        <v>845</v>
      </c>
    </row>
    <row r="1279" spans="2:7">
      <c r="B1279" s="61">
        <v>870213</v>
      </c>
      <c r="C1279" s="35">
        <v>8</v>
      </c>
      <c r="D1279" s="35">
        <v>7</v>
      </c>
      <c r="E1279" s="51" t="s">
        <v>73</v>
      </c>
      <c r="F1279" s="35">
        <v>13</v>
      </c>
      <c r="G1279" s="36" t="s">
        <v>846</v>
      </c>
    </row>
    <row r="1280" spans="2:7">
      <c r="B1280" s="61">
        <v>870215</v>
      </c>
      <c r="C1280" s="35">
        <v>8</v>
      </c>
      <c r="D1280" s="35">
        <v>7</v>
      </c>
      <c r="E1280" s="51" t="s">
        <v>73</v>
      </c>
      <c r="F1280" s="35">
        <v>15</v>
      </c>
      <c r="G1280" s="36" t="s">
        <v>847</v>
      </c>
    </row>
    <row r="1281" spans="2:7">
      <c r="B1281" s="61">
        <v>8703</v>
      </c>
      <c r="C1281" s="42">
        <v>8</v>
      </c>
      <c r="D1281" s="42">
        <v>7</v>
      </c>
      <c r="E1281" s="51" t="s">
        <v>75</v>
      </c>
      <c r="F1281" s="44"/>
      <c r="G1281" s="45" t="s">
        <v>848</v>
      </c>
    </row>
    <row r="1282" spans="2:7">
      <c r="B1282" s="61">
        <v>870301</v>
      </c>
      <c r="C1282" s="35">
        <v>8</v>
      </c>
      <c r="D1282" s="35">
        <v>7</v>
      </c>
      <c r="E1282" s="51" t="s">
        <v>75</v>
      </c>
      <c r="F1282" s="51" t="s">
        <v>71</v>
      </c>
      <c r="G1282" s="36" t="s">
        <v>833</v>
      </c>
    </row>
    <row r="1283" spans="2:7">
      <c r="B1283" s="61">
        <v>870302</v>
      </c>
      <c r="C1283" s="35">
        <v>8</v>
      </c>
      <c r="D1283" s="35">
        <v>7</v>
      </c>
      <c r="E1283" s="51" t="s">
        <v>75</v>
      </c>
      <c r="F1283" s="51" t="s">
        <v>73</v>
      </c>
      <c r="G1283" s="36" t="s">
        <v>834</v>
      </c>
    </row>
    <row r="1284" spans="2:7">
      <c r="B1284" s="61">
        <v>870304</v>
      </c>
      <c r="C1284" s="35">
        <v>8</v>
      </c>
      <c r="D1284" s="35">
        <v>7</v>
      </c>
      <c r="E1284" s="51" t="s">
        <v>75</v>
      </c>
      <c r="F1284" s="51" t="s">
        <v>93</v>
      </c>
      <c r="G1284" s="36" t="s">
        <v>836</v>
      </c>
    </row>
    <row r="1285" spans="2:7">
      <c r="B1285" s="61">
        <v>870306</v>
      </c>
      <c r="C1285" s="35">
        <v>8</v>
      </c>
      <c r="D1285" s="35">
        <v>7</v>
      </c>
      <c r="E1285" s="51" t="s">
        <v>75</v>
      </c>
      <c r="F1285" s="51" t="s">
        <v>79</v>
      </c>
      <c r="G1285" s="36" t="s">
        <v>838</v>
      </c>
    </row>
    <row r="1286" spans="2:7">
      <c r="B1286" s="61">
        <v>870307</v>
      </c>
      <c r="C1286" s="35">
        <v>8</v>
      </c>
      <c r="D1286" s="35">
        <v>7</v>
      </c>
      <c r="E1286" s="51" t="s">
        <v>75</v>
      </c>
      <c r="F1286" s="51" t="s">
        <v>81</v>
      </c>
      <c r="G1286" s="36" t="s">
        <v>839</v>
      </c>
    </row>
    <row r="1287" spans="2:7">
      <c r="B1287" s="61">
        <v>870309</v>
      </c>
      <c r="C1287" s="35">
        <v>8</v>
      </c>
      <c r="D1287" s="35">
        <v>7</v>
      </c>
      <c r="E1287" s="51" t="s">
        <v>75</v>
      </c>
      <c r="F1287" s="51" t="s">
        <v>85</v>
      </c>
      <c r="G1287" s="36" t="s">
        <v>849</v>
      </c>
    </row>
    <row r="1288" spans="2:7">
      <c r="B1288" s="61">
        <v>870398</v>
      </c>
      <c r="C1288" s="35">
        <v>8</v>
      </c>
      <c r="D1288" s="35">
        <v>7</v>
      </c>
      <c r="E1288" s="51" t="s">
        <v>75</v>
      </c>
      <c r="F1288" s="35">
        <v>98</v>
      </c>
      <c r="G1288" s="36" t="s">
        <v>841</v>
      </c>
    </row>
    <row r="1289" spans="2:7">
      <c r="B1289" s="61">
        <v>870399</v>
      </c>
      <c r="C1289" s="35">
        <v>8</v>
      </c>
      <c r="D1289" s="35">
        <v>7</v>
      </c>
      <c r="E1289" s="51" t="s">
        <v>75</v>
      </c>
      <c r="F1289" s="35">
        <v>99</v>
      </c>
      <c r="G1289" s="36" t="s">
        <v>842</v>
      </c>
    </row>
    <row r="1290" spans="2:7">
      <c r="B1290" s="61">
        <v>8799</v>
      </c>
      <c r="C1290" s="42">
        <v>8</v>
      </c>
      <c r="D1290" s="42">
        <v>7</v>
      </c>
      <c r="E1290" s="53">
        <v>99</v>
      </c>
      <c r="F1290" s="54"/>
      <c r="G1290" s="45" t="s">
        <v>185</v>
      </c>
    </row>
    <row r="1291" spans="2:7">
      <c r="B1291" s="61">
        <v>879901</v>
      </c>
      <c r="C1291" s="35">
        <v>8</v>
      </c>
      <c r="D1291" s="35">
        <v>7</v>
      </c>
      <c r="E1291" s="35">
        <v>99</v>
      </c>
      <c r="F1291" s="51" t="s">
        <v>71</v>
      </c>
      <c r="G1291" s="36" t="s">
        <v>850</v>
      </c>
    </row>
    <row r="1292" spans="2:7">
      <c r="B1292" s="61">
        <v>88</v>
      </c>
      <c r="C1292" s="38">
        <v>8</v>
      </c>
      <c r="D1292" s="39">
        <v>8</v>
      </c>
      <c r="E1292" s="40"/>
      <c r="F1292" s="41"/>
      <c r="G1292" s="50" t="s">
        <v>851</v>
      </c>
    </row>
    <row r="1293" spans="2:7">
      <c r="B1293" s="61">
        <v>8801</v>
      </c>
      <c r="C1293" s="42">
        <v>8</v>
      </c>
      <c r="D1293" s="42">
        <v>8</v>
      </c>
      <c r="E1293" s="51" t="s">
        <v>71</v>
      </c>
      <c r="F1293" s="44"/>
      <c r="G1293" s="45" t="s">
        <v>852</v>
      </c>
    </row>
    <row r="1294" spans="2:7">
      <c r="B1294" s="61">
        <v>880101</v>
      </c>
      <c r="C1294" s="35">
        <v>8</v>
      </c>
      <c r="D1294" s="35">
        <v>8</v>
      </c>
      <c r="E1294" s="51" t="s">
        <v>71</v>
      </c>
      <c r="F1294" s="51" t="s">
        <v>71</v>
      </c>
      <c r="G1294" s="36" t="s">
        <v>480</v>
      </c>
    </row>
    <row r="1295" spans="2:7">
      <c r="B1295" s="61">
        <v>880102</v>
      </c>
      <c r="C1295" s="35">
        <v>8</v>
      </c>
      <c r="D1295" s="35">
        <v>8</v>
      </c>
      <c r="E1295" s="51" t="s">
        <v>71</v>
      </c>
      <c r="F1295" s="51" t="s">
        <v>73</v>
      </c>
      <c r="G1295" s="36" t="s">
        <v>481</v>
      </c>
    </row>
    <row r="1296" spans="2:7">
      <c r="B1296" s="61">
        <v>880103</v>
      </c>
      <c r="C1296" s="35">
        <v>8</v>
      </c>
      <c r="D1296" s="35">
        <v>8</v>
      </c>
      <c r="E1296" s="51" t="s">
        <v>71</v>
      </c>
      <c r="F1296" s="51" t="s">
        <v>75</v>
      </c>
      <c r="G1296" s="36" t="s">
        <v>482</v>
      </c>
    </row>
    <row r="1297" spans="2:7">
      <c r="B1297" s="61">
        <v>880104</v>
      </c>
      <c r="C1297" s="35">
        <v>8</v>
      </c>
      <c r="D1297" s="35">
        <v>8</v>
      </c>
      <c r="E1297" s="51" t="s">
        <v>71</v>
      </c>
      <c r="F1297" s="51" t="s">
        <v>93</v>
      </c>
      <c r="G1297" s="36" t="s">
        <v>483</v>
      </c>
    </row>
    <row r="1298" spans="2:7">
      <c r="B1298" s="61">
        <v>880105</v>
      </c>
      <c r="C1298" s="35">
        <v>8</v>
      </c>
      <c r="D1298" s="35">
        <v>8</v>
      </c>
      <c r="E1298" s="51" t="s">
        <v>71</v>
      </c>
      <c r="F1298" s="51" t="s">
        <v>77</v>
      </c>
      <c r="G1298" s="36" t="s">
        <v>484</v>
      </c>
    </row>
    <row r="1299" spans="2:7">
      <c r="B1299" s="61">
        <v>880106</v>
      </c>
      <c r="C1299" s="35">
        <v>8</v>
      </c>
      <c r="D1299" s="35">
        <v>8</v>
      </c>
      <c r="E1299" s="51" t="s">
        <v>71</v>
      </c>
      <c r="F1299" s="51" t="s">
        <v>79</v>
      </c>
      <c r="G1299" s="36" t="s">
        <v>485</v>
      </c>
    </row>
    <row r="1300" spans="2:7">
      <c r="B1300" s="61">
        <v>880108</v>
      </c>
      <c r="C1300" s="35">
        <v>8</v>
      </c>
      <c r="D1300" s="35">
        <v>8</v>
      </c>
      <c r="E1300" s="51" t="s">
        <v>71</v>
      </c>
      <c r="F1300" s="51" t="s">
        <v>83</v>
      </c>
      <c r="G1300" s="36" t="s">
        <v>853</v>
      </c>
    </row>
    <row r="1301" spans="2:7">
      <c r="B1301" s="61">
        <v>880110</v>
      </c>
      <c r="C1301" s="35">
        <v>8</v>
      </c>
      <c r="D1301" s="35">
        <v>8</v>
      </c>
      <c r="E1301" s="51" t="s">
        <v>71</v>
      </c>
      <c r="F1301" s="35">
        <v>10</v>
      </c>
      <c r="G1301" s="36" t="s">
        <v>488</v>
      </c>
    </row>
    <row r="1302" spans="2:7">
      <c r="B1302" s="61">
        <v>880111</v>
      </c>
      <c r="C1302" s="35">
        <v>8</v>
      </c>
      <c r="D1302" s="35">
        <v>8</v>
      </c>
      <c r="E1302" s="51" t="s">
        <v>71</v>
      </c>
      <c r="F1302" s="35">
        <v>11</v>
      </c>
      <c r="G1302" s="36" t="s">
        <v>483</v>
      </c>
    </row>
    <row r="1303" spans="2:7">
      <c r="B1303" s="61">
        <v>880112</v>
      </c>
      <c r="C1303" s="35">
        <v>8</v>
      </c>
      <c r="D1303" s="35">
        <v>8</v>
      </c>
      <c r="E1303" s="51" t="s">
        <v>71</v>
      </c>
      <c r="F1303" s="35">
        <v>12</v>
      </c>
      <c r="G1303" s="59" t="s">
        <v>854</v>
      </c>
    </row>
    <row r="1304" spans="2:7">
      <c r="B1304" s="61">
        <v>880113</v>
      </c>
      <c r="C1304" s="35">
        <v>8</v>
      </c>
      <c r="D1304" s="35">
        <v>8</v>
      </c>
      <c r="E1304" s="51" t="s">
        <v>71</v>
      </c>
      <c r="F1304" s="35">
        <v>13</v>
      </c>
      <c r="G1304" s="36" t="s">
        <v>855</v>
      </c>
    </row>
    <row r="1305" spans="2:7">
      <c r="B1305" s="61">
        <v>8802</v>
      </c>
      <c r="C1305" s="42">
        <v>8</v>
      </c>
      <c r="D1305" s="42">
        <v>8</v>
      </c>
      <c r="E1305" s="51" t="s">
        <v>73</v>
      </c>
      <c r="F1305" s="44"/>
      <c r="G1305" s="45" t="s">
        <v>856</v>
      </c>
    </row>
    <row r="1306" spans="2:7">
      <c r="B1306" s="61">
        <v>880203</v>
      </c>
      <c r="C1306" s="35">
        <v>8</v>
      </c>
      <c r="D1306" s="35">
        <v>8</v>
      </c>
      <c r="E1306" s="51" t="s">
        <v>73</v>
      </c>
      <c r="F1306" s="51" t="s">
        <v>75</v>
      </c>
      <c r="G1306" s="36" t="s">
        <v>446</v>
      </c>
    </row>
    <row r="1307" spans="2:7">
      <c r="B1307" s="61">
        <v>880204</v>
      </c>
      <c r="C1307" s="35">
        <v>8</v>
      </c>
      <c r="D1307" s="35">
        <v>8</v>
      </c>
      <c r="E1307" s="51" t="s">
        <v>73</v>
      </c>
      <c r="F1307" s="51" t="s">
        <v>93</v>
      </c>
      <c r="G1307" s="36" t="s">
        <v>491</v>
      </c>
    </row>
    <row r="1308" spans="2:7" ht="36">
      <c r="B1308" s="61">
        <v>880205</v>
      </c>
      <c r="C1308" s="35">
        <v>8</v>
      </c>
      <c r="D1308" s="35">
        <v>8</v>
      </c>
      <c r="E1308" s="51" t="s">
        <v>73</v>
      </c>
      <c r="F1308" s="51" t="s">
        <v>77</v>
      </c>
      <c r="G1308" s="37" t="s">
        <v>857</v>
      </c>
    </row>
    <row r="1309" spans="2:7">
      <c r="B1309" s="61">
        <v>8804</v>
      </c>
      <c r="C1309" s="42">
        <v>8</v>
      </c>
      <c r="D1309" s="42">
        <v>8</v>
      </c>
      <c r="E1309" s="51" t="s">
        <v>93</v>
      </c>
      <c r="F1309" s="44"/>
      <c r="G1309" s="45" t="s">
        <v>499</v>
      </c>
    </row>
    <row r="1310" spans="2:7">
      <c r="B1310" s="61">
        <v>880401</v>
      </c>
      <c r="C1310" s="35">
        <v>8</v>
      </c>
      <c r="D1310" s="35">
        <v>8</v>
      </c>
      <c r="E1310" s="51" t="s">
        <v>93</v>
      </c>
      <c r="F1310" s="51" t="s">
        <v>71</v>
      </c>
      <c r="G1310" s="36" t="s">
        <v>858</v>
      </c>
    </row>
    <row r="1311" spans="2:7">
      <c r="B1311" s="61">
        <v>880402</v>
      </c>
      <c r="C1311" s="35">
        <v>8</v>
      </c>
      <c r="D1311" s="35">
        <v>8</v>
      </c>
      <c r="E1311" s="51" t="s">
        <v>93</v>
      </c>
      <c r="F1311" s="51" t="s">
        <v>73</v>
      </c>
      <c r="G1311" s="36" t="s">
        <v>859</v>
      </c>
    </row>
    <row r="1312" spans="2:7">
      <c r="B1312" s="61">
        <v>880408</v>
      </c>
      <c r="C1312" s="35">
        <v>8</v>
      </c>
      <c r="D1312" s="35">
        <v>8</v>
      </c>
      <c r="E1312" s="51" t="s">
        <v>93</v>
      </c>
      <c r="F1312" s="51" t="s">
        <v>83</v>
      </c>
      <c r="G1312" s="36" t="s">
        <v>507</v>
      </c>
    </row>
    <row r="1313" spans="2:7">
      <c r="B1313" s="61">
        <v>880499</v>
      </c>
      <c r="C1313" s="35">
        <v>8</v>
      </c>
      <c r="D1313" s="35">
        <v>8</v>
      </c>
      <c r="E1313" s="51" t="s">
        <v>93</v>
      </c>
      <c r="F1313" s="35">
        <v>99</v>
      </c>
      <c r="G1313" s="36" t="s">
        <v>860</v>
      </c>
    </row>
    <row r="1314" spans="2:7" ht="24">
      <c r="B1314" s="61">
        <v>8806</v>
      </c>
      <c r="C1314" s="42">
        <v>8</v>
      </c>
      <c r="D1314" s="42">
        <v>8</v>
      </c>
      <c r="E1314" s="51" t="s">
        <v>79</v>
      </c>
      <c r="F1314" s="44"/>
      <c r="G1314" s="45" t="s">
        <v>861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PRESUPUESTO ASIGNADO</vt:lpstr>
      <vt:lpstr>PRODUCTOS Y ACTIVIDADES</vt:lpstr>
      <vt:lpstr>PROGRAMACIÓN 2018</vt:lpstr>
      <vt:lpstr>PRESUPUESTO_GASTOS</vt:lpstr>
      <vt:lpstr>PRESUPUESTO_INGRESOS</vt:lpstr>
      <vt:lpstr>SUSTENTO_INGRESOS</vt:lpstr>
      <vt:lpstr>Clasificador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 XPS</cp:lastModifiedBy>
  <dcterms:created xsi:type="dcterms:W3CDTF">2017-07-11T19:46:44Z</dcterms:created>
  <dcterms:modified xsi:type="dcterms:W3CDTF">2019-03-26T14:05:30Z</dcterms:modified>
</cp:coreProperties>
</file>