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PLANIFICACIÓN 2020\RENDICIÓN DE CUENTAS\FASE III\Respaldos del proceso de Rendición de Cuentas (web)\"/>
    </mc:Choice>
  </mc:AlternateContent>
  <bookViews>
    <workbookView xWindow="0" yWindow="0" windowWidth="20490" windowHeight="7755"/>
  </bookViews>
  <sheets>
    <sheet name="PRODUCTOS Y ACTIVIDADES" sheetId="9" r:id="rId1"/>
  </sheets>
  <definedNames>
    <definedName name="_xlnm._FilterDatabase" localSheetId="0" hidden="1">'PRODUCTOS Y ACTIVIDADES'!$B$15:$Y$114</definedName>
  </definedNames>
  <calcPr calcId="152511"/>
</workbook>
</file>

<file path=xl/calcChain.xml><?xml version="1.0" encoding="utf-8"?>
<calcChain xmlns="http://schemas.openxmlformats.org/spreadsheetml/2006/main">
  <c r="E253" i="9" l="1"/>
  <c r="E248" i="9"/>
  <c r="E231" i="9"/>
  <c r="E183" i="9"/>
  <c r="E182" i="9"/>
  <c r="E181" i="9"/>
  <c r="E180" i="9"/>
  <c r="E179" i="9"/>
  <c r="D178" i="9"/>
  <c r="D174" i="9"/>
  <c r="E120" i="9"/>
  <c r="E119" i="9"/>
  <c r="E118" i="9"/>
  <c r="E117" i="9"/>
  <c r="E116" i="9"/>
  <c r="E115" i="9"/>
  <c r="E113" i="9"/>
  <c r="E112" i="9"/>
  <c r="E111" i="9"/>
  <c r="E110" i="9"/>
  <c r="E109" i="9"/>
  <c r="D18" i="9"/>
  <c r="E178" i="9" l="1"/>
  <c r="D195" i="9"/>
  <c r="E196" i="9"/>
  <c r="E198" i="9"/>
  <c r="D204" i="9"/>
  <c r="D199" i="9"/>
  <c r="E52" i="9"/>
  <c r="D17" i="9"/>
  <c r="D23" i="9"/>
  <c r="D62" i="9"/>
  <c r="D66" i="9"/>
  <c r="D71" i="9"/>
  <c r="D61" i="9" s="1"/>
  <c r="D76" i="9"/>
  <c r="D81" i="9"/>
  <c r="D100" i="9"/>
  <c r="D121" i="9"/>
  <c r="D129" i="9"/>
  <c r="D236" i="9"/>
  <c r="L236" i="9" s="1"/>
  <c r="D257" i="9"/>
  <c r="D264" i="9"/>
  <c r="L264" i="9" s="1"/>
  <c r="D220" i="9"/>
  <c r="D226" i="9"/>
  <c r="D230" i="9"/>
  <c r="D233" i="9"/>
  <c r="D239" i="9"/>
  <c r="L239" i="9" s="1"/>
  <c r="D244" i="9"/>
  <c r="L244" i="9" s="1"/>
  <c r="D249" i="9"/>
  <c r="E265" i="9"/>
  <c r="E270" i="9"/>
  <c r="E268" i="9"/>
  <c r="E258" i="9"/>
  <c r="E261" i="9"/>
  <c r="E243" i="9"/>
  <c r="E242" i="9"/>
  <c r="E241" i="9"/>
  <c r="E240" i="9"/>
  <c r="E238" i="9"/>
  <c r="E237" i="9"/>
  <c r="E235" i="9"/>
  <c r="E227" i="9"/>
  <c r="E228" i="9"/>
  <c r="E218" i="9"/>
  <c r="E217" i="9"/>
  <c r="E216" i="9"/>
  <c r="E215" i="9"/>
  <c r="D214" i="9"/>
  <c r="D208" i="9"/>
  <c r="E213" i="9"/>
  <c r="E212" i="9"/>
  <c r="E211" i="9"/>
  <c r="E210" i="9"/>
  <c r="E209" i="9"/>
  <c r="E126" i="9"/>
  <c r="E125" i="9"/>
  <c r="E123" i="9"/>
  <c r="E82" i="9"/>
  <c r="E83" i="9"/>
  <c r="E84" i="9"/>
  <c r="E63" i="9"/>
  <c r="E64" i="9"/>
  <c r="E65" i="9"/>
  <c r="E67" i="9"/>
  <c r="E68" i="9"/>
  <c r="E69" i="9"/>
  <c r="E70" i="9"/>
  <c r="E72" i="9"/>
  <c r="E73" i="9"/>
  <c r="E74" i="9"/>
  <c r="E75" i="9"/>
  <c r="E77" i="9"/>
  <c r="E78" i="9"/>
  <c r="E79" i="9"/>
  <c r="E80" i="9"/>
  <c r="E53" i="9"/>
  <c r="E54" i="9"/>
  <c r="E55" i="9"/>
  <c r="D51" i="9"/>
  <c r="D50" i="9" s="1"/>
  <c r="E46" i="9"/>
  <c r="E47" i="9"/>
  <c r="E48" i="9"/>
  <c r="E49" i="9"/>
  <c r="D45" i="9"/>
  <c r="D44" i="9" s="1"/>
  <c r="E41" i="9"/>
  <c r="E42" i="9"/>
  <c r="E43" i="9"/>
  <c r="D40" i="9"/>
  <c r="E37" i="9"/>
  <c r="E38" i="9"/>
  <c r="E39" i="9"/>
  <c r="D36" i="9"/>
  <c r="E33" i="9"/>
  <c r="E34" i="9"/>
  <c r="E35" i="9"/>
  <c r="D32" i="9"/>
  <c r="E29" i="9"/>
  <c r="E30" i="9"/>
  <c r="E31" i="9"/>
  <c r="D28" i="9"/>
  <c r="D27" i="9" s="1"/>
  <c r="E24" i="9"/>
  <c r="E25" i="9"/>
  <c r="E26" i="9"/>
  <c r="E19" i="9"/>
  <c r="E20" i="9"/>
  <c r="E21" i="9"/>
  <c r="E22" i="9"/>
  <c r="K61" i="9"/>
  <c r="K85" i="9"/>
  <c r="K146" i="9"/>
  <c r="K204" i="9"/>
  <c r="K194" i="9" s="1"/>
  <c r="K257" i="9"/>
  <c r="K219" i="9" s="1"/>
  <c r="K264" i="9"/>
  <c r="L17" i="9"/>
  <c r="L61" i="9"/>
  <c r="L85" i="9"/>
  <c r="L105" i="9"/>
  <c r="L128" i="9"/>
  <c r="L146" i="9"/>
  <c r="L173" i="9"/>
  <c r="L195" i="9"/>
  <c r="L199" i="9"/>
  <c r="E276" i="9"/>
  <c r="E275" i="9"/>
  <c r="E274" i="9"/>
  <c r="E273" i="9"/>
  <c r="E272" i="9"/>
  <c r="D271" i="9"/>
  <c r="L271" i="9" s="1"/>
  <c r="E269" i="9"/>
  <c r="E267" i="9"/>
  <c r="E266" i="9"/>
  <c r="E263" i="9"/>
  <c r="E262" i="9"/>
  <c r="E260" i="9"/>
  <c r="E259" i="9"/>
  <c r="L257" i="9"/>
  <c r="E256" i="9"/>
  <c r="E255" i="9"/>
  <c r="L254" i="9"/>
  <c r="E252" i="9"/>
  <c r="E251" i="9"/>
  <c r="E250" i="9"/>
  <c r="L249" i="9"/>
  <c r="E247" i="9"/>
  <c r="E246" i="9"/>
  <c r="E245" i="9"/>
  <c r="E234" i="9"/>
  <c r="E233" i="9" s="1"/>
  <c r="L233" i="9"/>
  <c r="E232" i="9"/>
  <c r="E230" i="9" s="1"/>
  <c r="L230" i="9"/>
  <c r="E229" i="9"/>
  <c r="L226" i="9"/>
  <c r="E225" i="9"/>
  <c r="E224" i="9"/>
  <c r="E223" i="9"/>
  <c r="E222" i="9"/>
  <c r="E221" i="9"/>
  <c r="E206" i="9"/>
  <c r="E205" i="9"/>
  <c r="E203" i="9"/>
  <c r="E202" i="9"/>
  <c r="E201" i="9"/>
  <c r="E200" i="9"/>
  <c r="E197" i="9"/>
  <c r="E193" i="9"/>
  <c r="E192" i="9"/>
  <c r="E191" i="9"/>
  <c r="E190" i="9"/>
  <c r="D189" i="9"/>
  <c r="E188" i="9"/>
  <c r="E187" i="9"/>
  <c r="E186" i="9"/>
  <c r="E185" i="9"/>
  <c r="D184" i="9"/>
  <c r="E177" i="9"/>
  <c r="E176" i="9"/>
  <c r="E175" i="9"/>
  <c r="E172" i="9"/>
  <c r="E171" i="9"/>
  <c r="E170" i="9"/>
  <c r="D169" i="9"/>
  <c r="E168" i="9"/>
  <c r="E167" i="9"/>
  <c r="E166" i="9"/>
  <c r="E165" i="9"/>
  <c r="D164" i="9"/>
  <c r="E163" i="9"/>
  <c r="E162" i="9"/>
  <c r="E161" i="9"/>
  <c r="E160" i="9"/>
  <c r="D159" i="9"/>
  <c r="E158" i="9"/>
  <c r="E157" i="9"/>
  <c r="E156" i="9"/>
  <c r="E155" i="9"/>
  <c r="E154" i="9"/>
  <c r="D153" i="9"/>
  <c r="E152" i="9"/>
  <c r="E151" i="9"/>
  <c r="E150" i="9"/>
  <c r="E149" i="9"/>
  <c r="E148" i="9"/>
  <c r="D147" i="9"/>
  <c r="D146" i="9" s="1"/>
  <c r="E145" i="9"/>
  <c r="E144" i="9"/>
  <c r="D143" i="9"/>
  <c r="E142" i="9"/>
  <c r="E141" i="9"/>
  <c r="E140" i="9"/>
  <c r="E139" i="9"/>
  <c r="E138" i="9"/>
  <c r="E137" i="9"/>
  <c r="D136" i="9"/>
  <c r="E135" i="9"/>
  <c r="E134" i="9"/>
  <c r="E133" i="9"/>
  <c r="E132" i="9"/>
  <c r="E131" i="9"/>
  <c r="E130" i="9"/>
  <c r="E127" i="9"/>
  <c r="E124" i="9"/>
  <c r="E122" i="9"/>
  <c r="E114" i="9"/>
  <c r="D114" i="9"/>
  <c r="E108" i="9"/>
  <c r="E107" i="9"/>
  <c r="D106" i="9"/>
  <c r="D105" i="9" s="1"/>
  <c r="E104" i="9"/>
  <c r="E103" i="9"/>
  <c r="E102" i="9"/>
  <c r="E101" i="9"/>
  <c r="E99" i="9"/>
  <c r="E98" i="9"/>
  <c r="E97" i="9"/>
  <c r="D96" i="9"/>
  <c r="E95" i="9"/>
  <c r="E94" i="9"/>
  <c r="E93" i="9"/>
  <c r="E92" i="9"/>
  <c r="D91" i="9"/>
  <c r="E90" i="9"/>
  <c r="E89" i="9"/>
  <c r="E88" i="9"/>
  <c r="E87" i="9"/>
  <c r="D86" i="9"/>
  <c r="D85" i="9" s="1"/>
  <c r="E60" i="9"/>
  <c r="E59" i="9"/>
  <c r="E58" i="9"/>
  <c r="D57" i="9"/>
  <c r="D56" i="9" s="1"/>
  <c r="D173" i="9" l="1"/>
  <c r="D219" i="9"/>
  <c r="D128" i="9"/>
  <c r="D194" i="9"/>
  <c r="L194" i="9"/>
  <c r="D207" i="9"/>
  <c r="E169" i="9"/>
  <c r="L16" i="9"/>
  <c r="K16" i="9"/>
  <c r="D16" i="9"/>
  <c r="L220" i="9"/>
  <c r="E86" i="9"/>
  <c r="E100" i="9"/>
  <c r="E136" i="9"/>
  <c r="E153" i="9"/>
  <c r="E199" i="9"/>
  <c r="E40" i="9"/>
  <c r="E214" i="9"/>
  <c r="E159" i="9"/>
  <c r="E204" i="9"/>
  <c r="E91" i="9"/>
  <c r="E164" i="9"/>
  <c r="E271" i="9"/>
  <c r="E184" i="9"/>
  <c r="E23" i="9"/>
  <c r="E28" i="9"/>
  <c r="E32" i="9"/>
  <c r="E76" i="9"/>
  <c r="E71" i="9"/>
  <c r="E236" i="9"/>
  <c r="E57" i="9"/>
  <c r="E56" i="9" s="1"/>
  <c r="E106" i="9"/>
  <c r="E129" i="9"/>
  <c r="E189" i="9"/>
  <c r="E51" i="9"/>
  <c r="E50" i="9" s="1"/>
  <c r="E195" i="9"/>
  <c r="E121" i="9"/>
  <c r="E147" i="9"/>
  <c r="E174" i="9"/>
  <c r="E220" i="9"/>
  <c r="E36" i="9"/>
  <c r="E66" i="9"/>
  <c r="E81" i="9"/>
  <c r="E208" i="9"/>
  <c r="E226" i="9"/>
  <c r="E239" i="9"/>
  <c r="E264" i="9"/>
  <c r="E96" i="9"/>
  <c r="E143" i="9"/>
  <c r="E244" i="9"/>
  <c r="E249" i="9"/>
  <c r="E254" i="9"/>
  <c r="E45" i="9"/>
  <c r="E44" i="9" s="1"/>
  <c r="E62" i="9"/>
  <c r="E257" i="9"/>
  <c r="E18" i="9"/>
  <c r="E128" i="9" l="1"/>
  <c r="E207" i="9"/>
  <c r="E194" i="9"/>
  <c r="E146" i="9"/>
  <c r="E27" i="9"/>
  <c r="E85" i="9"/>
  <c r="E17" i="9"/>
  <c r="E61" i="9"/>
  <c r="E173" i="9"/>
  <c r="E105" i="9"/>
  <c r="E219" i="9"/>
  <c r="E16" i="9" l="1"/>
</calcChain>
</file>

<file path=xl/comments1.xml><?xml version="1.0" encoding="utf-8"?>
<comments xmlns="http://schemas.openxmlformats.org/spreadsheetml/2006/main">
  <authors>
    <author>Lenovo</author>
    <author>PLANIFICACION</author>
    <author>TECNICO</author>
  </authors>
  <commentList>
    <comment ref="H14" authorId="0" shapeId="0">
      <text>
        <r>
          <rPr>
            <b/>
            <sz val="9"/>
            <color indexed="81"/>
            <rFont val="Tahoma"/>
            <family val="2"/>
          </rPr>
          <t xml:space="preserve">Fecha en la que se terminó la actividad
</t>
        </r>
      </text>
    </comment>
    <comment ref="I14" authorId="0" shapeId="0">
      <text>
        <r>
          <rPr>
            <b/>
            <sz val="9"/>
            <color indexed="81"/>
            <rFont val="Tahoma"/>
            <family val="2"/>
          </rPr>
          <t>Los medios detallados en las atividades 1, 2, 3, están como un ejemplo en función del Marco Lógico, favor revisar y completar con el técnico responsable del proyecto, los medios de verificación para todas las actividades</t>
        </r>
      </text>
    </comment>
    <comment ref="Y14" authorId="0" shapeId="0">
      <text>
        <r>
          <rPr>
            <b/>
            <sz val="9"/>
            <color indexed="81"/>
            <rFont val="Tahoma"/>
            <family val="2"/>
          </rPr>
          <t>Detallar las actividades mensuales realizadas, mantener el formato del ejemplo</t>
        </r>
      </text>
    </comment>
    <comment ref="D17"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27"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E27"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61"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E61"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105"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146"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194"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219"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L277" authorId="1" shapeId="0">
      <text>
        <r>
          <rPr>
            <b/>
            <sz val="9"/>
            <color indexed="81"/>
            <rFont val="Tahoma"/>
            <family val="2"/>
          </rPr>
          <t>PLANIFICACION:</t>
        </r>
        <r>
          <rPr>
            <sz val="9"/>
            <color indexed="81"/>
            <rFont val="Tahoma"/>
            <family val="2"/>
          </rPr>
          <t xml:space="preserve">
No consta el valor asignado a la ADM.</t>
        </r>
      </text>
    </comment>
    <comment ref="K278" authorId="2" shapeId="0">
      <text>
        <r>
          <rPr>
            <b/>
            <sz val="9"/>
            <color indexed="81"/>
            <rFont val="Tahoma"/>
            <family val="2"/>
          </rPr>
          <t>TECNICO:</t>
        </r>
        <r>
          <rPr>
            <sz val="9"/>
            <color indexed="81"/>
            <rFont val="Tahoma"/>
            <family val="2"/>
          </rPr>
          <t xml:space="preserve">
DIF. VALOR DE PROYECCION HA REALIZAR EN EL PRESENTE AÑO, NO CONSIDERADA EN LA PROYECCION DE INGRESOS REALIZADA ANTERIORMENTE, EN VISTA QUE HUBO UN CAMBIO EN LA META DEL RUBRO DE MAIZ HIBRIDO H-551, SOLICITADA</t>
        </r>
      </text>
    </comment>
  </commentList>
</comments>
</file>

<file path=xl/sharedStrings.xml><?xml version="1.0" encoding="utf-8"?>
<sst xmlns="http://schemas.openxmlformats.org/spreadsheetml/2006/main" count="996" uniqueCount="389">
  <si>
    <t>Planificado</t>
  </si>
  <si>
    <t>Ponderación</t>
  </si>
  <si>
    <t>Responsable</t>
  </si>
  <si>
    <t>Presupuesto</t>
  </si>
  <si>
    <t>Descripción</t>
  </si>
  <si>
    <t>Producto / Actividades</t>
  </si>
  <si>
    <t>Programación</t>
  </si>
  <si>
    <t>Fecha Inicio</t>
  </si>
  <si>
    <t>Fecha Fin</t>
  </si>
  <si>
    <t>Ejecución</t>
  </si>
  <si>
    <t>Observaciones</t>
  </si>
  <si>
    <t>Período de ejecución:</t>
  </si>
  <si>
    <t>Objetivo:</t>
  </si>
  <si>
    <t>POA ESTACIÓN EXPERIMENTAL</t>
  </si>
  <si>
    <t>ENERO</t>
  </si>
  <si>
    <t>FEBRERO</t>
  </si>
  <si>
    <t>MARZO</t>
  </si>
  <si>
    <t>ABRIL</t>
  </si>
  <si>
    <t>MAYO</t>
  </si>
  <si>
    <t>JUNIO</t>
  </si>
  <si>
    <t>JULIO</t>
  </si>
  <si>
    <t>AGOSTO</t>
  </si>
  <si>
    <t>SEPTIEMBRE</t>
  </si>
  <si>
    <t>OCTUBRE</t>
  </si>
  <si>
    <t>NOVIEMBRE</t>
  </si>
  <si>
    <t>DICIEMBRE</t>
  </si>
  <si>
    <t>Director:</t>
  </si>
  <si>
    <t>Fecha Cumplimiento/ Finalización</t>
  </si>
  <si>
    <t>Número de Rubros o Enfoques</t>
  </si>
  <si>
    <t>Indicador de Resultado / Medio de Verificación</t>
  </si>
  <si>
    <t>Ingresos generados por ventas</t>
  </si>
  <si>
    <t>BANANO</t>
  </si>
  <si>
    <t>Estación Experimental Tropical Pichilingue</t>
  </si>
  <si>
    <t>Plan Operativo Anual 2019</t>
  </si>
  <si>
    <t>Producto 1</t>
  </si>
  <si>
    <t>P1. Conservación, manejo y uso de la diversidad genética vegetal conservada en la EET-Pichilingue</t>
  </si>
  <si>
    <t xml:space="preserve">Informe de caracterización                     de la diversidad genética </t>
  </si>
  <si>
    <t>P1 A1</t>
  </si>
  <si>
    <t>Mantenimiento agronómico (chapia, corona, fertilización, control fitosanitario y poda)</t>
  </si>
  <si>
    <t>Libro de campo</t>
  </si>
  <si>
    <t>José Castro Leonardo Catagua</t>
  </si>
  <si>
    <t>P1 A2</t>
  </si>
  <si>
    <t>Caracterización morfológica de accesiones colectadas</t>
  </si>
  <si>
    <t>P1 A3</t>
  </si>
  <si>
    <t>Refrescamiento de las accesiones de las colecciones de camote y especies medicinales/aromáticas</t>
  </si>
  <si>
    <t>P1 A4</t>
  </si>
  <si>
    <t>Elaboración del Informe</t>
  </si>
  <si>
    <t>Informe Final</t>
  </si>
  <si>
    <t>Producto 2</t>
  </si>
  <si>
    <t>P2. Caracterización morfológica de genotipos de aguacate colectados en varios sectores del Litoral.</t>
  </si>
  <si>
    <t>P2 A1</t>
  </si>
  <si>
    <t>Selección del numero de genotipos a caracterizar</t>
  </si>
  <si>
    <t>P2 A2</t>
  </si>
  <si>
    <t>Caracterización morfológica de accesiones seleccionadas</t>
  </si>
  <si>
    <t>P2 A3</t>
  </si>
  <si>
    <t>Elaboración de informe</t>
  </si>
  <si>
    <t>Informe final</t>
  </si>
  <si>
    <t>Rubro o Enfoque</t>
  </si>
  <si>
    <t>RECURSOS FITOGENÉTICOS</t>
  </si>
  <si>
    <t>MAIZ (INVESTIGACION)</t>
  </si>
  <si>
    <t>P1. Incremento y selección de 150 líneas endogámicas de maíz (líneas élite e introducidas).</t>
  </si>
  <si>
    <t>Cincuenta líneas endogámicas de maíz seleccionadas e incrementadas</t>
  </si>
  <si>
    <t xml:space="preserve">Dr. Marlon Caicedo, Paúl Villavicencio, Galo Lara </t>
  </si>
  <si>
    <r>
      <rPr>
        <b/>
        <sz val="11"/>
        <color indexed="8"/>
        <rFont val="Calibri"/>
        <family val="2"/>
      </rPr>
      <t>Mantenimiento agronómico</t>
    </r>
    <r>
      <rPr>
        <sz val="11"/>
        <color theme="1"/>
        <rFont val="Calibri"/>
        <family val="2"/>
        <scheme val="minor"/>
      </rPr>
      <t xml:space="preserve"> (Aplicación de fósforo y potasio, fertilización, controles químico de insectos-plagas y malezas, etc.)</t>
    </r>
  </si>
  <si>
    <r>
      <rPr>
        <b/>
        <sz val="11"/>
        <color indexed="8"/>
        <rFont val="Calibri"/>
        <family val="2"/>
      </rPr>
      <t xml:space="preserve">Toma de datos de campo </t>
    </r>
    <r>
      <rPr>
        <sz val="11"/>
        <color theme="1"/>
        <rFont val="Calibri"/>
        <family val="2"/>
        <scheme val="minor"/>
      </rPr>
      <t xml:space="preserve">(Cosecha y varias características agronómicas). </t>
    </r>
  </si>
  <si>
    <t>Tabulación y análisis estadísticos de los datos de campo</t>
  </si>
  <si>
    <t>P2. Evaluación de un Híbrido Simple Promisorio de maíz en ambientes contrastantes</t>
  </si>
  <si>
    <t>Híbrido Promisorio de Maíz evaluado en cuatro ambientes</t>
  </si>
  <si>
    <r>
      <rPr>
        <b/>
        <sz val="11"/>
        <color indexed="8"/>
        <rFont val="Calibri"/>
        <family val="2"/>
      </rPr>
      <t>Toma de datos de campo</t>
    </r>
    <r>
      <rPr>
        <sz val="11"/>
        <color theme="1"/>
        <rFont val="Calibri"/>
        <family val="2"/>
        <scheme val="minor"/>
      </rPr>
      <t xml:space="preserve"> (Cosecha y varias características agronómicas). </t>
    </r>
  </si>
  <si>
    <t>Producto 3</t>
  </si>
  <si>
    <t>P3. Formación de un Híbrido Simple Promisorio de maíz</t>
  </si>
  <si>
    <t>Un Híbrido Promisorio de Maíz formado</t>
  </si>
  <si>
    <t>P3 A1</t>
  </si>
  <si>
    <t>Producto 4</t>
  </si>
  <si>
    <t>P4. Formación de un Híbrido QPM Forrajero de maíz</t>
  </si>
  <si>
    <t>Híbrido QPM Forrajero de maíz formado</t>
  </si>
  <si>
    <t>P4 A1</t>
  </si>
  <si>
    <r>
      <rPr>
        <b/>
        <sz val="11"/>
        <color indexed="8"/>
        <rFont val="Calibri"/>
        <family val="2"/>
      </rPr>
      <t xml:space="preserve">Mantenimiento agronómico </t>
    </r>
    <r>
      <rPr>
        <sz val="11"/>
        <color theme="1"/>
        <rFont val="Calibri"/>
        <family val="2"/>
        <scheme val="minor"/>
      </rPr>
      <t>(Aplicación de fósforo y potasio, fertilización, controles químico de insectos-plagas y malezas, etc.)</t>
    </r>
  </si>
  <si>
    <t>P4 A2</t>
  </si>
  <si>
    <t>P4 A3</t>
  </si>
  <si>
    <t>MAIZ (PRODUCCION)</t>
  </si>
  <si>
    <t>P1. Evaluación de híbridos de maíz duro, en diferentes zonas del Litoral ecuatoriano.</t>
  </si>
  <si>
    <t>Ensayos de Adaptación.  Se realizarán ensayos experimentales con diferentes empresas como: AGRICOLA S.A.S.,  AGROCENTRO, AGRO FARM, FERTISA, SYNGENTA Y ULP ECUADOR), durante las épocas lluviosa y seca 2019.  Se entregarán como resultado final un total de 12 Informes Técnicos (uno por época de cada empresa).</t>
  </si>
  <si>
    <t>Evaluación y análisis estadísticos de los datos de campo</t>
  </si>
  <si>
    <t>Elaboración de Informes</t>
  </si>
  <si>
    <t>Informes</t>
  </si>
  <si>
    <t>Ganadería- Producción</t>
  </si>
  <si>
    <t xml:space="preserve">P1. Producción de bovinos para ser utilizado como  pie de cria. </t>
  </si>
  <si>
    <t>Plan sanitario de ganado bovino</t>
  </si>
  <si>
    <t>Luis Pinargote</t>
  </si>
  <si>
    <t xml:space="preserve">Mantenimiento agronómico (chapia, corona, fertilización, control quimico de malezas y corte de igualacion) de pasturas destinadas a la produccion </t>
  </si>
  <si>
    <t xml:space="preserve">Aactividades de nanejo de los semovientes </t>
  </si>
  <si>
    <t>Plan reproductivo para el mejoramiento bovino</t>
  </si>
  <si>
    <t>Ganadería- Investigacion</t>
  </si>
  <si>
    <t>Evaluación agronomica un hibrido de maiz promisorio como alternativa forrajera, con alta calidad protéica</t>
  </si>
  <si>
    <t>Informe - libro de campo</t>
  </si>
  <si>
    <t>Evaluacion productiva un hibrido de maiz promisorio como alternativa forrajera, con alta calidad protéica</t>
  </si>
  <si>
    <t>Informe de avance</t>
  </si>
  <si>
    <t>Valoracion quimica un hibrido de maiz promisorio como alternativa forrajera, con alta calidad protéica</t>
  </si>
  <si>
    <t>SUELOS Y AGUAS - CACAO</t>
  </si>
  <si>
    <t xml:space="preserve">Informe anual </t>
  </si>
  <si>
    <t>Franklin Cedeño</t>
  </si>
  <si>
    <t>Colecta de datos fisiológicos y rendimiento (mensual)</t>
  </si>
  <si>
    <t xml:space="preserve">Informe </t>
  </si>
  <si>
    <t>Manuel Carrillo, Wuelins Durango</t>
  </si>
  <si>
    <t>Siembra de parcelas</t>
  </si>
  <si>
    <t>Mantenimiento agronómico (control quimico y manual de malezas, fertilización, control fitosanitario)</t>
  </si>
  <si>
    <t xml:space="preserve">Cosecha y registro de datos </t>
  </si>
  <si>
    <t>P2 A4</t>
  </si>
  <si>
    <t>P3 A2</t>
  </si>
  <si>
    <t>P3 A3</t>
  </si>
  <si>
    <t xml:space="preserve">Cosecha , registro de datos , análisis de tejidos </t>
  </si>
  <si>
    <t>Franklin Cedeño, Maira Macías</t>
  </si>
  <si>
    <t>P3 A4</t>
  </si>
  <si>
    <t>P4 A4</t>
  </si>
  <si>
    <t>Producto 5</t>
  </si>
  <si>
    <t>P5 A1</t>
  </si>
  <si>
    <t>Ingreso de muestras y codificación</t>
  </si>
  <si>
    <t>Registro de ingresos y Proformas</t>
  </si>
  <si>
    <t>María Cedeño</t>
  </si>
  <si>
    <t>P5 A2</t>
  </si>
  <si>
    <t xml:space="preserve">Precesamiento y analisis de muestras de suelos, tejidos vegetales, aguas </t>
  </si>
  <si>
    <t>Hojas de datos de análisis</t>
  </si>
  <si>
    <t>Maira Macías, Betty Rivadeneira, Greta Argote , Katiusca Bermudes, Virginia Moreira y Karina Peña</t>
  </si>
  <si>
    <t>P5 A3</t>
  </si>
  <si>
    <t>Digitación  y entrega de Resultados de analisis</t>
  </si>
  <si>
    <t>Copia de informe de resultados</t>
  </si>
  <si>
    <t xml:space="preserve">Informe tecnico </t>
  </si>
  <si>
    <t xml:space="preserve">Establecimiento de ensayo </t>
  </si>
  <si>
    <t xml:space="preserve">Bases de datos </t>
  </si>
  <si>
    <t xml:space="preserve">Msc. Antonio Bustamante </t>
  </si>
  <si>
    <t>Manejo agronómico (control de malezas, fertilización, control  cultural de plagas y enfermades, poda)</t>
  </si>
  <si>
    <t>Riego ensayos durante época seca</t>
  </si>
  <si>
    <t>Cosecha y registro de datos en campo (productivos y sanitarios) con frecuencia mensual</t>
  </si>
  <si>
    <t xml:space="preserve">Estimulacion de cormos </t>
  </si>
  <si>
    <t xml:space="preserve">Evaluacion de Sigatoka Negra </t>
  </si>
  <si>
    <t>CACAO</t>
  </si>
  <si>
    <t>P1. Evaluación y desarrollo de selecciones avanzadas de cacao en varias zonas cacaoteras del país.</t>
  </si>
  <si>
    <t>Informe Técnico Anual</t>
  </si>
  <si>
    <t>Dr. Rey Loor S.</t>
  </si>
  <si>
    <t>Siembra de progenies híbridas en campo  y mantenimiento de ensayo experimental.</t>
  </si>
  <si>
    <t>P1 A5</t>
  </si>
  <si>
    <t>Manejo postcosecha (cosecha, fermentación y secado)</t>
  </si>
  <si>
    <t>P1 A6</t>
  </si>
  <si>
    <t>Control de calidad (análisis físico, preparación de muestras, análisis sensorial)</t>
  </si>
  <si>
    <t>P1 A7</t>
  </si>
  <si>
    <t>Elaboración del Informe Técnico Anual</t>
  </si>
  <si>
    <t>P2. Evaluación de nuevo germoplasma de cacao para procesos de mejoramiento genético.</t>
  </si>
  <si>
    <t>Caracterización morfológica de mazorcas y semillas de accesiones</t>
  </si>
  <si>
    <t>Base de datos</t>
  </si>
  <si>
    <t>P2 A5</t>
  </si>
  <si>
    <t>P2 A6</t>
  </si>
  <si>
    <t>P3. Variación en la calidad de jalea de cacao por efecto de los cultivares y localidades.</t>
  </si>
  <si>
    <t>Cosecha de cacao</t>
  </si>
  <si>
    <t>Bases de datos</t>
  </si>
  <si>
    <t>Obtención del jugo de mucílago de cacao</t>
  </si>
  <si>
    <t>Elaboración de jalea</t>
  </si>
  <si>
    <t>Análisis físico y químico del jugo de mucílago de cacao</t>
  </si>
  <si>
    <t>P3 A5</t>
  </si>
  <si>
    <t>Análisis físico, químico y sensorial de la jalea obtenico del jugo de mucílago de cacao</t>
  </si>
  <si>
    <t>P3 A6</t>
  </si>
  <si>
    <t>CAFÉ</t>
  </si>
  <si>
    <r>
      <t>P1. Evaluación de genotipos de café arábigo (</t>
    </r>
    <r>
      <rPr>
        <b/>
        <i/>
        <sz val="11"/>
        <color indexed="8"/>
        <rFont val="Calibri"/>
        <family val="2"/>
      </rPr>
      <t>Coffea arabica</t>
    </r>
    <r>
      <rPr>
        <b/>
        <sz val="11"/>
        <color indexed="8"/>
        <rFont val="Calibri"/>
        <family val="2"/>
      </rPr>
      <t>)  introducidos al Ecuador y otros desarrollados en territorio.</t>
    </r>
  </si>
  <si>
    <t>Manejo agronómico (control de malezas, fertilización, control cultural de plagas y enfermedades, poda)</t>
  </si>
  <si>
    <t xml:space="preserve">Cosecha y registro de datos en campo (agronómicos, productivos y sanitarios) con frecuencia semestral </t>
  </si>
  <si>
    <t>Evaluación de características fenotípicas consideradas para futuros esquemas de cruzamiento</t>
  </si>
  <si>
    <t>Evaluación física y organoléptica de variedades e híbridos  de café</t>
  </si>
  <si>
    <t>Elaboración Informe Técnico Anual</t>
  </si>
  <si>
    <r>
      <t>P2. Evaluación, desarrollo y entrega de clones superiores de café robusta (</t>
    </r>
    <r>
      <rPr>
        <b/>
        <i/>
        <sz val="11"/>
        <color indexed="8"/>
        <rFont val="Calibri"/>
        <family val="2"/>
      </rPr>
      <t>Coffea canephora</t>
    </r>
    <r>
      <rPr>
        <b/>
        <sz val="11"/>
        <color indexed="8"/>
        <rFont val="Calibri"/>
        <family val="2"/>
      </rPr>
      <t xml:space="preserve"> P.) para beneficio del sector cafetalero nacional.</t>
    </r>
  </si>
  <si>
    <t>Cosecha y registro de datos en campo con frecuencia semestral (productivos y sanitarios)</t>
  </si>
  <si>
    <t>Evaluación organoléptica de progenies o cultivares de café</t>
  </si>
  <si>
    <t>P3.  Desarrollo de esquemas de cruzamientos específicos entre genotipos élites de café (parentales) para la recombinación genética de caracteres de interés comercial.</t>
  </si>
  <si>
    <t xml:space="preserve">Evaluación de nueva descendencia híbrida de café robusta </t>
  </si>
  <si>
    <t>PRODUCCIÓN
LABORATORIO CALIDAD INTEGRAL CACAO Y CAFÉ</t>
  </si>
  <si>
    <t>P1. Análisis físico de almendras de cacao</t>
  </si>
  <si>
    <t>Entrega de muestras por parte usuarios del Laboratorio</t>
  </si>
  <si>
    <t>Libro de Laboratorio</t>
  </si>
  <si>
    <t xml:space="preserve">Preparación de muestras </t>
  </si>
  <si>
    <t>Ejecución de análisis</t>
  </si>
  <si>
    <t>Emisión de reportes y entrega de resultados</t>
  </si>
  <si>
    <t>Factura</t>
  </si>
  <si>
    <t>P2. Análisis sensorial de almendras de cacao</t>
  </si>
  <si>
    <t>P3. Elaboración barras de chocolate (20 g)</t>
  </si>
  <si>
    <t xml:space="preserve">Procesamiento </t>
  </si>
  <si>
    <t>Entrega del producto</t>
  </si>
  <si>
    <t>P4. Procesamiento pasta de cacao (3-12 kg)</t>
  </si>
  <si>
    <t>P5. Entrenamiento y/o Capacitaciones</t>
  </si>
  <si>
    <t>Capacitación/entrenamiento usuarios del Laboratorio</t>
  </si>
  <si>
    <t>Elaboración informe</t>
  </si>
  <si>
    <t>Biotecnologia</t>
  </si>
  <si>
    <t>P1. Evaluación comparativa de plantas de varios genotipos de cacao obtenidas por estacas ortotrópicas y Embriogénesis Somática en 2 localidades</t>
  </si>
  <si>
    <t>Informe del comportamiento agronomico y productivo de  plantas a nivel de campo</t>
  </si>
  <si>
    <t>Mantenimiento agronómico (fertilización, control fitosanitario y poda)</t>
  </si>
  <si>
    <t>Libro de campo, Fotografìas</t>
  </si>
  <si>
    <t>I. Garzòn C.</t>
  </si>
  <si>
    <t>Cosecha y registro de datos de rendimiento (mensual)</t>
  </si>
  <si>
    <t>Informe Tècnico Final</t>
  </si>
  <si>
    <r>
      <t xml:space="preserve">P2. Efecto del tamaño del explante sobre la capacidad de propagación de plantas </t>
    </r>
    <r>
      <rPr>
        <b/>
        <i/>
        <sz val="11"/>
        <color indexed="8"/>
        <rFont val="Calibri"/>
        <family val="2"/>
      </rPr>
      <t>in vitro</t>
    </r>
    <r>
      <rPr>
        <b/>
        <sz val="11"/>
        <color indexed="8"/>
        <rFont val="Calibri"/>
        <family val="2"/>
      </rPr>
      <t xml:space="preserve"> de plátano mediante cultivo de meristemos</t>
    </r>
  </si>
  <si>
    <t xml:space="preserve">Informe tècnico sobre comportamiento del ensayo evaluado </t>
  </si>
  <si>
    <t>P2A1</t>
  </si>
  <si>
    <t>Selección de plantas para extracciòn de cormos</t>
  </si>
  <si>
    <t>P2A2</t>
  </si>
  <si>
    <r>
      <t xml:space="preserve">Siembra y establecimiento ensayo </t>
    </r>
    <r>
      <rPr>
        <i/>
        <sz val="11"/>
        <color indexed="8"/>
        <rFont val="Calibri"/>
        <family val="2"/>
      </rPr>
      <t>in vitro</t>
    </r>
    <r>
      <rPr>
        <sz val="11"/>
        <color theme="1"/>
        <rFont val="Calibri"/>
        <family val="2"/>
        <scheme val="minor"/>
      </rPr>
      <t xml:space="preserve"> en el laboratorio</t>
    </r>
  </si>
  <si>
    <t>P2A3</t>
  </si>
  <si>
    <t>Manejo de explantes (ruptura dominancia, repiques y cambios de medios permanentes)</t>
  </si>
  <si>
    <t>P2A4</t>
  </si>
  <si>
    <t xml:space="preserve">Registro de datos sobre evaluaciones  </t>
  </si>
  <si>
    <t>Libro de campo, cuadro de datos, Fotografìas</t>
  </si>
  <si>
    <t>P2A5</t>
  </si>
  <si>
    <t>Elaboraciòn de Informe</t>
  </si>
  <si>
    <t>Informe técnico</t>
  </si>
  <si>
    <t>P3. Desarrollo de sistema para certificaciòn genética de plantas de cacao Nacional mediante herramientas moleculares.</t>
  </si>
  <si>
    <t>Informe Técnico de avance sobre protocolos para la certificación genética de genotipos comerciales de cacao</t>
  </si>
  <si>
    <t>Selección y Validación de marcadores moleculares microsatelites (SSR`s) promisorios</t>
  </si>
  <si>
    <t>Cuaderno de Laboratorio Bitacora fotografìas</t>
  </si>
  <si>
    <t>Genotipaje en duplex a partir de muestras de ADN en geles de poliacrilamida</t>
  </si>
  <si>
    <t>31/04/2019</t>
  </si>
  <si>
    <t>31/06/2019</t>
  </si>
  <si>
    <t xml:space="preserve">Elaboraciòn de matrices alelicas y analisis de datos </t>
  </si>
  <si>
    <t>Elaboración de Informe</t>
  </si>
  <si>
    <t>05/19/2019</t>
  </si>
  <si>
    <t>Informe Técnico</t>
  </si>
  <si>
    <t>Producto 4*</t>
  </si>
  <si>
    <t xml:space="preserve">P4. Desarrollo de sistema para detección y cuantificación de mezclas de almendras de cacao Nacional con CCN-51 mediante herramientas moleculares. </t>
  </si>
  <si>
    <t>Informe de avance de protocolos para detecciòn de mezclas de cacao Nacional y CCN-51</t>
  </si>
  <si>
    <t>La actividad sujeta a disponibilidad de recursos adicionales y asistencia de estudiante de postgrado.</t>
  </si>
  <si>
    <t>Ajuste de PCRrt para corridas de mezclas simuladas</t>
  </si>
  <si>
    <t>Cuaderno de Laboratorio, Bitacora fotografìas</t>
  </si>
  <si>
    <t xml:space="preserve">Genotipaje de a partir de muestras de ADN de almendras  </t>
  </si>
  <si>
    <t>P4 A5</t>
  </si>
  <si>
    <t>Protección Vegetal</t>
  </si>
  <si>
    <r>
      <t xml:space="preserve">P1. Efecto del uso de desinfectantes químicos y biológicos sobre </t>
    </r>
    <r>
      <rPr>
        <b/>
        <i/>
        <sz val="11"/>
        <color theme="1"/>
        <rFont val="Calibri"/>
        <family val="2"/>
        <scheme val="minor"/>
      </rPr>
      <t>Ralstonia solanacearum</t>
    </r>
    <r>
      <rPr>
        <b/>
        <sz val="11"/>
        <color theme="1"/>
        <rFont val="Calibri"/>
        <family val="2"/>
        <scheme val="minor"/>
      </rPr>
      <t xml:space="preserve"> raza 2 causante del Moko en musáceas</t>
    </r>
  </si>
  <si>
    <r>
      <t xml:space="preserve">Evaluación de cinco desinfectantes de síntesis química sobre el desarrollo de </t>
    </r>
    <r>
      <rPr>
        <i/>
        <sz val="11"/>
        <color theme="1"/>
        <rFont val="Calibri"/>
        <family val="2"/>
        <scheme val="minor"/>
      </rPr>
      <t>R. solanacearum</t>
    </r>
    <r>
      <rPr>
        <sz val="11"/>
        <color theme="1"/>
        <rFont val="Calibri"/>
        <family val="2"/>
        <scheme val="minor"/>
      </rPr>
      <t xml:space="preserve"> en laboratorio</t>
    </r>
  </si>
  <si>
    <t>Registro de datos</t>
  </si>
  <si>
    <t>D.Vera/K. Solís</t>
  </si>
  <si>
    <r>
      <t xml:space="preserve">Evaluación de tres microorganismos sobre el desarrollo de </t>
    </r>
    <r>
      <rPr>
        <i/>
        <sz val="11"/>
        <color theme="1"/>
        <rFont val="Calibri"/>
        <family val="2"/>
        <scheme val="minor"/>
      </rPr>
      <t>R. solanacearum</t>
    </r>
    <r>
      <rPr>
        <sz val="11"/>
        <color theme="1"/>
        <rFont val="Calibri"/>
        <family val="2"/>
        <scheme val="minor"/>
      </rPr>
      <t xml:space="preserve"> en laboratorio</t>
    </r>
  </si>
  <si>
    <r>
      <t xml:space="preserve">P2. Estimación del umbral de daño causado por </t>
    </r>
    <r>
      <rPr>
        <b/>
        <i/>
        <sz val="11"/>
        <color theme="1"/>
        <rFont val="Calibri"/>
        <family val="2"/>
        <scheme val="minor"/>
      </rPr>
      <t>Cosmopolites sordidus</t>
    </r>
    <r>
      <rPr>
        <b/>
        <sz val="11"/>
        <color theme="1"/>
        <rFont val="Calibri"/>
        <family val="2"/>
        <scheme val="minor"/>
      </rPr>
      <t xml:space="preserve"> (Coleoptera: Dryophthoridae) en plátano cultivar barraganete</t>
    </r>
  </si>
  <si>
    <t>Informe de la estimación del umbral de daño causado por Cosmopolites sordidus en cultivares de plátano</t>
  </si>
  <si>
    <t>Preparación de trampas en el campo</t>
  </si>
  <si>
    <t>R. Quijije</t>
  </si>
  <si>
    <t>Recolección de insectos en trampas y preparación de nuevas trampas</t>
  </si>
  <si>
    <t>P.3 Análisis fitopatológico/insectos a muestras vegetales</t>
  </si>
  <si>
    <t>Ánálisis de muestras fitopatológicos ( carga microbiana, determinación de hongos, etc)</t>
  </si>
  <si>
    <t>Informes fitosanitarios</t>
  </si>
  <si>
    <t>S. Peñaherrera</t>
  </si>
  <si>
    <t>Ánálisis de muestras insectos ( nematológicos y determinación insectos)</t>
  </si>
  <si>
    <t>TRANSFERENCIA</t>
  </si>
  <si>
    <t>P1. Cursos de capacitación dirigidos a técnicos extensionistas y promotores locales en los rubros maíz, cacao y ganadería.</t>
  </si>
  <si>
    <t>P2. Validación de selecciones avanzadas de cacao tipo nacional, café arábigo y robusta.</t>
  </si>
  <si>
    <t>P1. Evaluacion de un hibrido de maiz promisorio como alternativa forrajera, con alta calidad protéica</t>
  </si>
  <si>
    <t>P1. Estudio de la fertilización del cultivo de cacao Nacional en Quevedo</t>
  </si>
  <si>
    <t>P2. Densidad y Distanciamiento entre hileras sobre el desarrollo y crecimiento de un nuevo híbrido de maíz en la zona de Quevedo</t>
  </si>
  <si>
    <t>P3. Respuesta de un híbrido preomisorio de maíz forrajero a las densidades de siembra y fertilización en la zona de Quevedo</t>
  </si>
  <si>
    <r>
      <t>P4. Omisión de nutrientes en la obtención de una nuevo híbrido simple de maiz duro (</t>
    </r>
    <r>
      <rPr>
        <b/>
        <i/>
        <sz val="11"/>
        <color indexed="8"/>
        <rFont val="Calibri"/>
        <family val="2"/>
      </rPr>
      <t>Zea Mays</t>
    </r>
    <r>
      <rPr>
        <b/>
        <sz val="11"/>
        <color indexed="8"/>
        <rFont val="Calibri"/>
        <family val="2"/>
      </rPr>
      <t xml:space="preserve"> L), para el Litoral ecuatoriano en la zona de Quevedo.</t>
    </r>
  </si>
  <si>
    <t>P5. Prestación de servicios de Análisis de Suelos, Tejidos Vegetales y Aguas a productores y empresas agrícolas</t>
  </si>
  <si>
    <t xml:space="preserve">P1. Sincronización del establecimiento del cultivo de Plátano cv Barraganete en dos sistemas de siembra y dos densidades poblacionales </t>
  </si>
  <si>
    <t xml:space="preserve">P2. Evaluación agronómica de plantas multiplicadas en cámaras térmicas de diferentes tipos de cormo para el establecimiento del cultivo de plátano cv Barraganete </t>
  </si>
  <si>
    <t xml:space="preserve">P3. Selección de material genético resistente a Sigatoka negra (Mycosphaerella fijiensis Morelet) provenientes de un banco de germoplasma de banano cv. Williams (Musa AAA) mutados con radiación gamma. </t>
  </si>
  <si>
    <t>P4. Evaluación semi-comercial de dos métodos de siembra (hilera simple y doble hilera) en cultivo de plátano hartón.</t>
  </si>
  <si>
    <t>Carlos Molina Hidrovo</t>
  </si>
  <si>
    <t>Enero,2019 - Diciembre,2019</t>
  </si>
  <si>
    <t>Tecnicos extencionistas del MAG y  promotores  locales  preparados  en el manejo eficiente de los  rubros  maiz, cacao y ganaderia   /   Informes</t>
  </si>
  <si>
    <t>W. Quiroz</t>
  </si>
  <si>
    <t>Apoyo de los especiliastas de los Programas: Maiz, Cacao y café,  Suelos, Protecciòn Vegetal, Ganaderia.</t>
  </si>
  <si>
    <t>Elaboración de curriculo y agenda.</t>
  </si>
  <si>
    <t>Curriculos de capacitaciòn y agendas elaboradas  para el desarrollo de talleres de capacitacion  en manejo de los cultivos de maiz, cacao y  animal  para ganado vacuno / Registros de asistencia.</t>
  </si>
  <si>
    <t xml:space="preserve"> W.Quiroz,   C. Diaz </t>
  </si>
  <si>
    <t>Elaboración de presentaciones</t>
  </si>
  <si>
    <t>Transparencias  elaboradas  para capacitacion de tecnicos y productores en los rubros de maiz, cacao y ganado vacuno / Power points</t>
  </si>
  <si>
    <t xml:space="preserve">W.Quiroz,    C. Diaz </t>
  </si>
  <si>
    <t xml:space="preserve">Elaboración de evaluaciones inicial y final </t>
  </si>
  <si>
    <t>Matrices de evaluacion inicia y final  elaboradas  para los diferentes  eventos de capacitacion   /  Informes  de evaluacion eventos capacitacion en maiz, cacao y ganado vacuno</t>
  </si>
  <si>
    <t>Seguimientos de adaptación y eficiencia a 2 materiales de cacao (nuevos clones) establecidos en 2 localidades de la provincia de Cotopaxi - Moraspungo</t>
  </si>
  <si>
    <t xml:space="preserve">Informe de inspecciones realizadas a los lotes establecidos, con sus respectivas observaciones y fotografias de las novedades encontradas. </t>
  </si>
  <si>
    <t>Informes de capacitacion  realizados en los diferentes rubros: maiz, cacao y ganado bovino</t>
  </si>
  <si>
    <t>Selecciones de cacao nacional, café arabigo y café robusta  validadas.</t>
  </si>
  <si>
    <t>En interaccion directa con el Programa  de Cacao y Café de la EETPichilingue.</t>
  </si>
  <si>
    <t xml:space="preserve">Toma de datos de campo </t>
  </si>
  <si>
    <t>Parcelas de validacion vistadas de acuerdo a cronograma establecido para cacao nacional y café / Base de datos de campo.</t>
  </si>
  <si>
    <t xml:space="preserve">Planificacion de actividades de mantenimieno agronomico para parcelas de validacion de cacao nacional y café   /  Registro de actividades de campo  </t>
  </si>
  <si>
    <t>Evaluación de datos productivos</t>
  </si>
  <si>
    <t>Informes de  validacion  de datos productivos  de cacao nacional y café aràbigo y robusta.</t>
  </si>
  <si>
    <t>Informe final sobre trabajo de  validacion realizada  en el cutivar de cacao nacional, café aràbigo y cafe robusta.</t>
  </si>
  <si>
    <t>PRODUCCIÓN DE SEMILLAS Y VENTAS DE BIENES Y SERVICIOS AGROPECUARIOS</t>
  </si>
  <si>
    <t>P1. Multiplicación de semilla básica (parentales) de maíz duro INIAP-551</t>
  </si>
  <si>
    <t>Menejo agronómico y registro de labores en el Software de Producción de lotes de multiplicación de semilla básica de maíz, parental masculino S4 B-521-B del HS</t>
  </si>
  <si>
    <t>Alexandra Ormaza</t>
  </si>
  <si>
    <t>Manejo agronómico y registro de labores en el Software de Producción de lotes de multiplicación de semilla básica de maíz,  parental femenino S4 B-523-B del HS</t>
  </si>
  <si>
    <t>Manejo agronómico y registro de labores en el Software de Producción de lotes de multiplicación de semilla básica de maíz, parental masculino S4 B-520 del H-551</t>
  </si>
  <si>
    <t>Manejo agronómico y registro de labores en el Software de Producción de lotes de producción de semilla bási de maíz, HS-Parental femenino del H-551</t>
  </si>
  <si>
    <t xml:space="preserve">Beneficio y almacenamiento de semilla </t>
  </si>
  <si>
    <t>Reporte de Produccion de semillas</t>
  </si>
  <si>
    <t>P2. Multiplicación de semilla básica (parentales) de maíz duro INIAP-553</t>
  </si>
  <si>
    <t>Informe anual</t>
  </si>
  <si>
    <t>Manejo agronómico y registro de labores en el Software de Producción de lotes de multiplicaciónde semilla básica de maíz, progenitor femenino L-41-2-6-1 Pichilingue-7928</t>
  </si>
  <si>
    <t>Manejo agronómico y registro de labores en el Software de Producción de lotes de multiplicación de semilla básica de maíz, progenitor masculino L-237-2-1-3 Población-A1</t>
  </si>
  <si>
    <t>P3. Multiplicación de semilla certificada de maíz duro INIAP-551</t>
  </si>
  <si>
    <t>Manejo agronómica  y registro de labores en el Software de Producción de varios lote de produccón de semilla certificada, del híbrido INIAP H-551</t>
  </si>
  <si>
    <t xml:space="preserve">P1. Multiplicación de semilla de soya, categoria registrada variedad INIAP-307     </t>
  </si>
  <si>
    <t xml:space="preserve"> Manejo agronómico  y registro de labores en el Software de Producción de lotes de producción de semilla registrada de soya, variedad INIAP-307</t>
  </si>
  <si>
    <t xml:space="preserve">P2. Multiplicación de semilla de soya, categoria certificada variedad INIAP-307     </t>
  </si>
  <si>
    <t xml:space="preserve"> Manejo agronómico  y registro de labores en el Software de Producción de lotes de producción de semilla certificada de soya, variedad INIAP-307</t>
  </si>
  <si>
    <t xml:space="preserve"> Libro de campo</t>
  </si>
  <si>
    <t>Producto 6</t>
  </si>
  <si>
    <t>P1. Mantenimiento de jardines clonales de cacao para la extracción de varetas</t>
  </si>
  <si>
    <t>P6 A1</t>
  </si>
  <si>
    <t xml:space="preserve">Mantenimiento agronómico (deshierbes, podas, fertilización, riego, entre otras) de los lotes destinados a Jardines Clonales para la extracción de Varetas porta-yemas </t>
  </si>
  <si>
    <t>Libro de campo, material fotografico</t>
  </si>
  <si>
    <t>P6 A2</t>
  </si>
  <si>
    <t>Cosecha y cicatrización de heridas al momento de la extracción de varetas porta-yemas</t>
  </si>
  <si>
    <t>P6 A3</t>
  </si>
  <si>
    <t>Clasificación y selección de material vegetal para la extracción de varetas porta-yemas</t>
  </si>
  <si>
    <t>P6 A4</t>
  </si>
  <si>
    <t>Control del material vegetal(comercialización, consumo interno o transferencia) mediante kardex, libros de campo y memorandos</t>
  </si>
  <si>
    <t>Kardex, contratos, facturas, Informe Final</t>
  </si>
  <si>
    <t>Producto 7</t>
  </si>
  <si>
    <t>P1. Mantenimiento de jardines clonales de cacao para la extracción de mazorcas</t>
  </si>
  <si>
    <t>P7 A1</t>
  </si>
  <si>
    <t>Mantenimiento agronómico (deshierbes, podas, fertilización, riego, entre otras) de los lotes destinados obtener mazorcas para patronaje</t>
  </si>
  <si>
    <t>P7 A2</t>
  </si>
  <si>
    <t>Cosecha de mazorcas patrón</t>
  </si>
  <si>
    <t>P7 A3</t>
  </si>
  <si>
    <t>Clasificación, selección y empaque de mazorcas patrón</t>
  </si>
  <si>
    <t>P7 A4</t>
  </si>
  <si>
    <t>Producto 8</t>
  </si>
  <si>
    <t xml:space="preserve">Multiplicar y comercializar plantas de cacao Tipo Nacional de los diferentes clones con siglas EET´s </t>
  </si>
  <si>
    <t>P8 A1</t>
  </si>
  <si>
    <t>Mantenimiento agronómico (dehierbes, fertilización, limpiezas, riego, etc) del vivero</t>
  </si>
  <si>
    <t>P8 A2</t>
  </si>
  <si>
    <t>Enfundada y siembra de patrones</t>
  </si>
  <si>
    <t>P8 A3</t>
  </si>
  <si>
    <t>Injertación y Manejo de injertos</t>
  </si>
  <si>
    <t>P8 A4</t>
  </si>
  <si>
    <t>Venta  y embarque de plantas de cacao de los diferentes EET´s de Cacao INIAP</t>
  </si>
  <si>
    <t>Producto 9</t>
  </si>
  <si>
    <t xml:space="preserve">P1. Producción y comercialización de fruta fresca de palma africana </t>
  </si>
  <si>
    <t>Reporte de ticketes de báscula de la EETP</t>
  </si>
  <si>
    <t>P9 A1</t>
  </si>
  <si>
    <t>Manejo agronómica de varios lote de producción comercial de palma aceitera</t>
  </si>
  <si>
    <t xml:space="preserve">Fotografía y/o informe técnico </t>
  </si>
  <si>
    <t>P9 A2</t>
  </si>
  <si>
    <t xml:space="preserve">Comercialización y transporte de fruta fresca </t>
  </si>
  <si>
    <t>Factura, Ticketes de bascula</t>
  </si>
  <si>
    <t>Producto 10</t>
  </si>
  <si>
    <t>P1. Acopio, postcosecha (cacao y café) y comercialización de otros (varios) productos remanente de los rubros de investigación y áreas transversales.</t>
  </si>
  <si>
    <t>Reportes de Ingresos</t>
  </si>
  <si>
    <t>P10 A1</t>
  </si>
  <si>
    <t>Cacao seco (comercial)</t>
  </si>
  <si>
    <t xml:space="preserve">Factura </t>
  </si>
  <si>
    <t>P10 A2</t>
  </si>
  <si>
    <t>Café bola robusta seco (comercial)</t>
  </si>
  <si>
    <t>P10 A3</t>
  </si>
  <si>
    <t>Café cereza robusta (comercial)</t>
  </si>
  <si>
    <t>P10 A4</t>
  </si>
  <si>
    <t>maiz duro (comercial)</t>
  </si>
  <si>
    <t>P10 A5</t>
  </si>
  <si>
    <t>Guaba de bejuco</t>
  </si>
  <si>
    <t>P10 A6</t>
  </si>
  <si>
    <t>Soya</t>
  </si>
  <si>
    <t>Producto 11</t>
  </si>
  <si>
    <t xml:space="preserve">P1. Otros Servicios  </t>
  </si>
  <si>
    <t>P11 A1</t>
  </si>
  <si>
    <t>Servicios de Capacitación</t>
  </si>
  <si>
    <t>P11 A2</t>
  </si>
  <si>
    <t>Servicios de Hospedaje</t>
  </si>
  <si>
    <t>P11 A3</t>
  </si>
  <si>
    <t>Servicios de Fotocopiados</t>
  </si>
  <si>
    <t>P11 A4</t>
  </si>
  <si>
    <t>Servicios de procesamiento y Almacenamientos de semillas UBS</t>
  </si>
  <si>
    <t>P11 A5</t>
  </si>
  <si>
    <t>Venta de Publicaciones</t>
  </si>
  <si>
    <t>P11 A6</t>
  </si>
  <si>
    <t>Regalias</t>
  </si>
  <si>
    <t>Producto 12</t>
  </si>
  <si>
    <t>P1. Evaluación de 10 clones de caucho introducidos enel 2004 (actividad de investigación). Comercialización.</t>
  </si>
  <si>
    <t>P12 A1</t>
  </si>
  <si>
    <t>Cosecha y evaluación de rendimiento (mensual)</t>
  </si>
  <si>
    <t>Libros de campo</t>
  </si>
  <si>
    <t>P12 A2</t>
  </si>
  <si>
    <t>Evaluación de fenología y densidad foliar (mensual)</t>
  </si>
  <si>
    <t>P12 A3</t>
  </si>
  <si>
    <t>Evaluación de circunferencia de tronco o fuste (cada 6 meses)</t>
  </si>
  <si>
    <t>P12 A4</t>
  </si>
  <si>
    <t>Mantenimiento agronómico del Campo Clonal Agran Escala-CCAE2</t>
  </si>
  <si>
    <t>P12 A5</t>
  </si>
  <si>
    <t>Comercialización y transporte de chipa de caucho</t>
  </si>
  <si>
    <t xml:space="preserve">Informe de morfologíca de genotipos de aguacate </t>
  </si>
  <si>
    <t>Reporte de Ingreso</t>
  </si>
  <si>
    <t>PROGRAMACIÓN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</si>
</sst>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_-* #,##0.00\ _€_-;\-* #,##0.00\ _€_-;_-* &quot;-&quot;??\ _€_-;_-@_-"/>
    <numFmt numFmtId="166" formatCode="&quot;$&quot;\ #,##0.00"/>
    <numFmt numFmtId="167" formatCode="dd/mm/yyyy;@"/>
    <numFmt numFmtId="169" formatCode="_(* #,##0_);_(* \(#,##0\);_(* &quot;-&quot;??_);_(@_)"/>
    <numFmt numFmtId="170" formatCode="0.0%"/>
  </numFmts>
  <fonts count="26">
    <font>
      <sz val="11"/>
      <color theme="1"/>
      <name val="Calibri"/>
      <family val="2"/>
      <scheme val="minor"/>
    </font>
    <font>
      <sz val="12"/>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9"/>
      <color indexed="81"/>
      <name val="Tahoma"/>
      <family val="2"/>
    </font>
    <font>
      <sz val="9"/>
      <color indexed="81"/>
      <name val="Tahoma"/>
      <family val="2"/>
    </font>
    <font>
      <b/>
      <sz val="11"/>
      <name val="Calibri"/>
      <family val="2"/>
      <scheme val="minor"/>
    </font>
    <font>
      <sz val="11"/>
      <name val="Calibri"/>
      <family val="2"/>
      <scheme val="minor"/>
    </font>
    <font>
      <sz val="12"/>
      <color theme="1"/>
      <name val="Calibri"/>
      <family val="2"/>
      <scheme val="minor"/>
    </font>
    <font>
      <sz val="10"/>
      <color rgb="FF000000"/>
      <name val="Times New Roman"/>
      <family val="1"/>
    </font>
    <font>
      <sz val="10"/>
      <name val="Arial"/>
      <family val="2"/>
    </font>
    <font>
      <sz val="10"/>
      <name val="Lohit Hindi"/>
      <family val="2"/>
    </font>
    <font>
      <sz val="11"/>
      <color rgb="FF92D050"/>
      <name val="Calibri"/>
      <family val="2"/>
      <scheme val="minor"/>
    </font>
    <font>
      <sz val="11"/>
      <color indexed="8"/>
      <name val="Calibri"/>
      <family val="2"/>
    </font>
    <font>
      <b/>
      <sz val="9"/>
      <color theme="1"/>
      <name val="Calibri"/>
      <family val="2"/>
      <scheme val="minor"/>
    </font>
    <font>
      <sz val="8"/>
      <color theme="1"/>
      <name val="Calibri"/>
      <family val="2"/>
      <scheme val="minor"/>
    </font>
    <font>
      <b/>
      <sz val="11"/>
      <color indexed="8"/>
      <name val="Calibri"/>
      <family val="2"/>
    </font>
    <font>
      <b/>
      <i/>
      <sz val="11"/>
      <color indexed="8"/>
      <name val="Calibri"/>
      <family val="2"/>
    </font>
    <font>
      <sz val="10"/>
      <color theme="1"/>
      <name val="Calibri"/>
      <family val="2"/>
      <scheme val="minor"/>
    </font>
    <font>
      <i/>
      <sz val="11"/>
      <color indexed="8"/>
      <name val="Calibri"/>
      <family val="2"/>
    </font>
    <font>
      <b/>
      <i/>
      <sz val="11"/>
      <color theme="1"/>
      <name val="Calibri"/>
      <family val="2"/>
      <scheme val="minor"/>
    </font>
    <font>
      <i/>
      <sz val="11"/>
      <color theme="1"/>
      <name val="Calibri"/>
      <family val="2"/>
      <scheme val="minor"/>
    </font>
    <font>
      <b/>
      <sz val="10"/>
      <name val="Lohit Hindi"/>
    </font>
    <font>
      <sz val="11"/>
      <color rgb="FF000000"/>
      <name val="Calibri"/>
      <family val="2"/>
    </font>
    <font>
      <b/>
      <sz val="16"/>
      <color theme="0"/>
      <name val="Calibri"/>
      <family val="2"/>
      <scheme val="minor"/>
    </font>
  </fonts>
  <fills count="12">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0"/>
        <bgColor indexed="64"/>
      </patternFill>
    </fill>
    <fill>
      <patternFill patternType="solid">
        <fgColor theme="6"/>
        <bgColor indexed="64"/>
      </patternFill>
    </fill>
    <fill>
      <patternFill patternType="solid">
        <fgColor theme="9" tint="-0.249977111117893"/>
        <bgColor indexed="64"/>
      </patternFill>
    </fill>
    <fill>
      <patternFill patternType="solid">
        <fgColor rgb="FF00CC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rgb="FF00FF00"/>
        <bgColor indexed="64"/>
      </patternFill>
    </fill>
  </fills>
  <borders count="53">
    <border>
      <left/>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medium">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s>
  <cellStyleXfs count="28">
    <xf numFmtId="0" fontId="0" fillId="0" borderId="0"/>
    <xf numFmtId="164" fontId="2" fillId="0" borderId="0" applyFont="0" applyFill="0" applyBorder="0" applyAlignment="0" applyProtection="0"/>
    <xf numFmtId="9" fontId="2" fillId="0" borderId="0" applyFont="0" applyFill="0" applyBorder="0" applyAlignment="0" applyProtection="0"/>
    <xf numFmtId="0" fontId="9" fillId="0" borderId="0"/>
    <xf numFmtId="164" fontId="9" fillId="0" borderId="0" applyFont="0" applyFill="0" applyBorder="0" applyAlignment="0" applyProtection="0"/>
    <xf numFmtId="0" fontId="10" fillId="0" borderId="0"/>
    <xf numFmtId="169" fontId="2" fillId="0" borderId="0" applyFont="0" applyFill="0" applyBorder="0" applyAlignment="0" applyProtection="0"/>
    <xf numFmtId="0" fontId="2" fillId="0" borderId="3" applyBorder="0">
      <alignment horizontal="center"/>
    </xf>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applyFill="0" applyProtection="0"/>
    <xf numFmtId="165" fontId="2" fillId="0" borderId="0" applyFont="0" applyFill="0" applyBorder="0" applyAlignment="0" applyProtection="0"/>
    <xf numFmtId="0" fontId="1" fillId="0" borderId="0"/>
    <xf numFmtId="165" fontId="1" fillId="0" borderId="0" applyFont="0" applyFill="0" applyBorder="0" applyAlignment="0" applyProtection="0"/>
    <xf numFmtId="0" fontId="24" fillId="0" borderId="0"/>
    <xf numFmtId="0" fontId="24" fillId="0" borderId="0"/>
  </cellStyleXfs>
  <cellXfs count="489">
    <xf numFmtId="0" fontId="0" fillId="0" borderId="0" xfId="0"/>
    <xf numFmtId="0" fontId="0" fillId="0" borderId="0" xfId="0" applyAlignment="1">
      <alignment horizontal="center"/>
    </xf>
    <xf numFmtId="0" fontId="0" fillId="0" borderId="0" xfId="0" applyAlignment="1">
      <alignment horizontal="center" vertical="center"/>
    </xf>
    <xf numFmtId="0" fontId="3" fillId="2" borderId="0" xfId="0" applyFont="1" applyFill="1" applyAlignment="1"/>
    <xf numFmtId="0" fontId="3" fillId="2" borderId="0" xfId="0" applyFont="1" applyFill="1" applyAlignment="1">
      <alignment wrapText="1"/>
    </xf>
    <xf numFmtId="0" fontId="0" fillId="4" borderId="0" xfId="0" applyFill="1" applyBorder="1"/>
    <xf numFmtId="0" fontId="0" fillId="4" borderId="0" xfId="0" applyFill="1" applyBorder="1" applyAlignment="1">
      <alignment horizontal="center"/>
    </xf>
    <xf numFmtId="0" fontId="0" fillId="4" borderId="0" xfId="0" applyFill="1" applyBorder="1" applyAlignment="1">
      <alignment horizontal="center" vertical="center"/>
    </xf>
    <xf numFmtId="49" fontId="0" fillId="4" borderId="0" xfId="0" applyNumberFormat="1" applyFill="1" applyBorder="1"/>
    <xf numFmtId="166" fontId="0" fillId="4" borderId="0" xfId="0" applyNumberFormat="1" applyFill="1" applyBorder="1" applyAlignment="1">
      <alignment horizontal="center"/>
    </xf>
    <xf numFmtId="166" fontId="0" fillId="4" borderId="0" xfId="0" applyNumberFormat="1" applyFill="1" applyBorder="1" applyAlignment="1">
      <alignment horizontal="center" vertical="center"/>
    </xf>
    <xf numFmtId="0" fontId="0" fillId="4" borderId="0" xfId="0" applyFill="1" applyBorder="1" applyAlignment="1">
      <alignment horizontal="center" wrapText="1"/>
    </xf>
    <xf numFmtId="0" fontId="0" fillId="4" borderId="0" xfId="0" applyFill="1" applyBorder="1" applyAlignment="1">
      <alignment horizontal="center" vertical="center" wrapText="1"/>
    </xf>
    <xf numFmtId="0" fontId="0" fillId="4" borderId="0" xfId="0" applyFill="1"/>
    <xf numFmtId="0" fontId="0" fillId="4" borderId="0" xfId="0" applyFill="1" applyAlignment="1">
      <alignment horizontal="center"/>
    </xf>
    <xf numFmtId="0" fontId="0" fillId="4" borderId="0" xfId="0" applyFill="1" applyAlignment="1">
      <alignment horizontal="center" vertical="center"/>
    </xf>
    <xf numFmtId="0" fontId="0" fillId="0" borderId="0" xfId="0" applyFill="1"/>
    <xf numFmtId="0" fontId="8" fillId="0" borderId="0" xfId="0" applyFont="1" applyFill="1"/>
    <xf numFmtId="0" fontId="4" fillId="8" borderId="0" xfId="0" applyFont="1" applyFill="1" applyBorder="1" applyAlignment="1">
      <alignment wrapText="1"/>
    </xf>
    <xf numFmtId="164" fontId="0" fillId="4" borderId="0" xfId="1" applyFont="1" applyFill="1" applyBorder="1" applyAlignment="1">
      <alignment horizontal="center"/>
    </xf>
    <xf numFmtId="164" fontId="0" fillId="4" borderId="0" xfId="1" applyFont="1" applyFill="1" applyAlignment="1">
      <alignment horizontal="center"/>
    </xf>
    <xf numFmtId="164" fontId="0" fillId="0" borderId="0" xfId="0" applyNumberFormat="1"/>
    <xf numFmtId="0" fontId="0" fillId="9" borderId="0" xfId="0" applyFill="1"/>
    <xf numFmtId="9" fontId="0" fillId="7" borderId="8" xfId="2" applyFont="1" applyFill="1" applyBorder="1" applyAlignment="1">
      <alignment horizontal="center" vertical="center"/>
    </xf>
    <xf numFmtId="9" fontId="0" fillId="4" borderId="8" xfId="2" applyFont="1" applyFill="1" applyBorder="1" applyAlignment="1">
      <alignment horizontal="center" vertical="center"/>
    </xf>
    <xf numFmtId="167" fontId="0" fillId="0" borderId="8" xfId="2" applyNumberFormat="1" applyFont="1" applyBorder="1" applyAlignment="1">
      <alignment horizontal="center" vertical="center"/>
    </xf>
    <xf numFmtId="9" fontId="0" fillId="0" borderId="8" xfId="2" applyFont="1" applyFill="1" applyBorder="1" applyAlignment="1">
      <alignment horizontal="center" vertical="center"/>
    </xf>
    <xf numFmtId="10" fontId="2" fillId="0" borderId="8" xfId="2" applyNumberFormat="1" applyFont="1" applyBorder="1" applyAlignment="1">
      <alignment horizontal="center" vertical="center"/>
    </xf>
    <xf numFmtId="9" fontId="2" fillId="7" borderId="8" xfId="2" applyFont="1" applyFill="1" applyBorder="1" applyAlignment="1">
      <alignment horizontal="center" vertical="center"/>
    </xf>
    <xf numFmtId="9" fontId="2" fillId="4" borderId="8" xfId="2" applyFont="1" applyFill="1" applyBorder="1" applyAlignment="1">
      <alignment horizontal="center" vertical="center"/>
    </xf>
    <xf numFmtId="0" fontId="16" fillId="0" borderId="8" xfId="0" applyFont="1" applyBorder="1" applyAlignment="1">
      <alignment horizontal="left" vertical="center" wrapText="1"/>
    </xf>
    <xf numFmtId="164" fontId="0" fillId="0" borderId="0" xfId="0" applyNumberFormat="1" applyFill="1"/>
    <xf numFmtId="4" fontId="0" fillId="0" borderId="0" xfId="0" applyNumberFormat="1" applyFill="1"/>
    <xf numFmtId="4" fontId="8" fillId="0" borderId="0" xfId="0" applyNumberFormat="1" applyFont="1" applyFill="1"/>
    <xf numFmtId="164" fontId="4" fillId="0" borderId="0" xfId="0" applyNumberFormat="1" applyFont="1"/>
    <xf numFmtId="164" fontId="0" fillId="0" borderId="8" xfId="1" applyFont="1" applyBorder="1" applyAlignment="1">
      <alignment horizontal="center" vertical="center"/>
    </xf>
    <xf numFmtId="0" fontId="0" fillId="0" borderId="8" xfId="0" applyBorder="1"/>
    <xf numFmtId="0" fontId="0" fillId="7" borderId="8" xfId="0" applyFill="1" applyBorder="1"/>
    <xf numFmtId="0" fontId="0" fillId="0" borderId="8" xfId="0" applyFill="1" applyBorder="1"/>
    <xf numFmtId="0" fontId="4" fillId="3" borderId="8" xfId="0" applyFont="1" applyFill="1" applyBorder="1" applyAlignment="1">
      <alignment horizontal="left" vertical="center" wrapText="1"/>
    </xf>
    <xf numFmtId="10" fontId="4" fillId="3" borderId="8" xfId="2" applyNumberFormat="1" applyFont="1" applyFill="1" applyBorder="1" applyAlignment="1">
      <alignment horizontal="center" vertical="center"/>
    </xf>
    <xf numFmtId="167" fontId="2" fillId="3" borderId="8" xfId="2" applyNumberFormat="1" applyFont="1" applyFill="1" applyBorder="1" applyAlignment="1">
      <alignment horizontal="center" vertical="center"/>
    </xf>
    <xf numFmtId="167" fontId="0" fillId="3" borderId="8" xfId="0" applyNumberFormat="1" applyFill="1" applyBorder="1" applyAlignment="1">
      <alignment horizontal="center" vertical="center"/>
    </xf>
    <xf numFmtId="0" fontId="0" fillId="3" borderId="8" xfId="0" applyFill="1" applyBorder="1" applyAlignment="1">
      <alignment horizontal="center" vertical="center"/>
    </xf>
    <xf numFmtId="9" fontId="13" fillId="0" borderId="8" xfId="2" applyFont="1" applyFill="1" applyBorder="1" applyAlignment="1">
      <alignment horizontal="center" vertical="center"/>
    </xf>
    <xf numFmtId="9" fontId="8" fillId="0" borderId="8" xfId="2" applyFont="1" applyFill="1" applyBorder="1" applyAlignment="1">
      <alignment horizontal="center" vertical="center"/>
    </xf>
    <xf numFmtId="9" fontId="13" fillId="7" borderId="8" xfId="2" applyFont="1" applyFill="1" applyBorder="1" applyAlignment="1">
      <alignment horizontal="center" vertical="center"/>
    </xf>
    <xf numFmtId="9" fontId="13" fillId="4" borderId="8" xfId="2" applyFont="1" applyFill="1" applyBorder="1" applyAlignment="1">
      <alignment horizontal="center" vertical="center"/>
    </xf>
    <xf numFmtId="167" fontId="4" fillId="3" borderId="8" xfId="2" applyNumberFormat="1" applyFont="1" applyFill="1" applyBorder="1" applyAlignment="1">
      <alignment horizontal="center" vertical="center"/>
    </xf>
    <xf numFmtId="164" fontId="2" fillId="3" borderId="8" xfId="1" applyFont="1" applyFill="1" applyBorder="1" applyAlignment="1">
      <alignment horizontal="center" vertical="center"/>
    </xf>
    <xf numFmtId="9" fontId="2" fillId="3" borderId="8" xfId="2" applyFont="1" applyFill="1" applyBorder="1" applyAlignment="1">
      <alignment horizontal="center" vertical="center"/>
    </xf>
    <xf numFmtId="164" fontId="2" fillId="0" borderId="8" xfId="1" applyFont="1" applyBorder="1" applyAlignment="1">
      <alignment horizontal="center" vertical="center"/>
    </xf>
    <xf numFmtId="9" fontId="2" fillId="0" borderId="8" xfId="2" applyFont="1" applyFill="1" applyBorder="1" applyAlignment="1">
      <alignment horizontal="center" vertical="center"/>
    </xf>
    <xf numFmtId="10" fontId="2" fillId="0" borderId="8" xfId="2" applyNumberFormat="1" applyFont="1" applyFill="1" applyBorder="1" applyAlignment="1">
      <alignment horizontal="center" vertical="center"/>
    </xf>
    <xf numFmtId="167" fontId="0" fillId="0" borderId="8" xfId="0" applyNumberFormat="1" applyFill="1" applyBorder="1" applyAlignment="1">
      <alignment horizontal="center" vertical="center"/>
    </xf>
    <xf numFmtId="9" fontId="2" fillId="0" borderId="8" xfId="2" applyFont="1" applyBorder="1" applyAlignment="1">
      <alignment horizontal="center" vertical="center"/>
    </xf>
    <xf numFmtId="0" fontId="0" fillId="0" borderId="8" xfId="0" applyFont="1" applyFill="1" applyBorder="1" applyAlignment="1">
      <alignment horizontal="left" vertical="center" wrapText="1"/>
    </xf>
    <xf numFmtId="9" fontId="4" fillId="3" borderId="8" xfId="0" applyNumberFormat="1" applyFont="1" applyFill="1" applyBorder="1" applyAlignment="1">
      <alignment horizontal="center" vertical="center" wrapText="1"/>
    </xf>
    <xf numFmtId="0" fontId="0" fillId="0" borderId="2" xfId="0" applyBorder="1" applyAlignment="1">
      <alignment horizontal="center" vertical="center"/>
    </xf>
    <xf numFmtId="164" fontId="2" fillId="0" borderId="2" xfId="1" applyFont="1" applyBorder="1" applyAlignment="1">
      <alignment horizontal="center" vertical="center"/>
    </xf>
    <xf numFmtId="9" fontId="2" fillId="7" borderId="11" xfId="2" applyFont="1" applyFill="1" applyBorder="1" applyAlignment="1">
      <alignment horizontal="center" vertical="center"/>
    </xf>
    <xf numFmtId="9" fontId="2" fillId="7" borderId="4" xfId="2" applyFont="1" applyFill="1" applyBorder="1" applyAlignment="1">
      <alignment horizontal="center" vertical="center"/>
    </xf>
    <xf numFmtId="0" fontId="0" fillId="0" borderId="6" xfId="0" applyFont="1" applyBorder="1" applyAlignment="1">
      <alignment horizontal="left" vertical="center" wrapText="1"/>
    </xf>
    <xf numFmtId="9" fontId="8" fillId="7" borderId="8" xfId="2" applyFont="1" applyFill="1" applyBorder="1" applyAlignment="1">
      <alignment horizontal="center" vertical="center"/>
    </xf>
    <xf numFmtId="0" fontId="16" fillId="0" borderId="0" xfId="0" applyFont="1" applyFill="1" applyBorder="1" applyAlignment="1">
      <alignment horizontal="left" vertical="center" wrapText="1"/>
    </xf>
    <xf numFmtId="167" fontId="2" fillId="3" borderId="13" xfId="2" applyNumberFormat="1" applyFont="1" applyFill="1" applyBorder="1" applyAlignment="1">
      <alignment horizontal="center" vertical="center"/>
    </xf>
    <xf numFmtId="0" fontId="0" fillId="3" borderId="13" xfId="0" applyFill="1" applyBorder="1" applyAlignment="1">
      <alignment horizontal="center" vertical="center" wrapText="1"/>
    </xf>
    <xf numFmtId="0" fontId="0" fillId="3" borderId="13" xfId="0" applyFill="1" applyBorder="1" applyAlignment="1">
      <alignment horizontal="center" vertical="center"/>
    </xf>
    <xf numFmtId="164" fontId="2" fillId="3" borderId="14" xfId="1" applyFont="1" applyFill="1" applyBorder="1" applyAlignment="1">
      <alignment horizontal="center" vertical="center"/>
    </xf>
    <xf numFmtId="9" fontId="2" fillId="3" borderId="12" xfId="2" applyFont="1" applyFill="1" applyBorder="1" applyAlignment="1">
      <alignment horizontal="center" vertical="center"/>
    </xf>
    <xf numFmtId="9" fontId="2" fillId="3" borderId="13" xfId="2" applyFont="1" applyFill="1" applyBorder="1" applyAlignment="1">
      <alignment horizontal="center" vertical="center"/>
    </xf>
    <xf numFmtId="9" fontId="2" fillId="3" borderId="15" xfId="2" applyFont="1" applyFill="1" applyBorder="1" applyAlignment="1">
      <alignment horizontal="center" vertical="center"/>
    </xf>
    <xf numFmtId="9" fontId="2" fillId="3" borderId="16" xfId="2" applyFont="1" applyFill="1" applyBorder="1" applyAlignment="1">
      <alignment horizontal="center" vertical="center"/>
    </xf>
    <xf numFmtId="9" fontId="2" fillId="7" borderId="17" xfId="2" applyFont="1" applyFill="1" applyBorder="1" applyAlignment="1">
      <alignment horizontal="center" vertical="center"/>
    </xf>
    <xf numFmtId="9" fontId="13" fillId="0" borderId="17" xfId="2" applyFont="1" applyFill="1" applyBorder="1" applyAlignment="1">
      <alignment horizontal="center" vertical="center"/>
    </xf>
    <xf numFmtId="9" fontId="13" fillId="7" borderId="11" xfId="2" applyFont="1" applyFill="1" applyBorder="1" applyAlignment="1">
      <alignment horizontal="center" vertical="center"/>
    </xf>
    <xf numFmtId="9" fontId="13" fillId="0" borderId="4" xfId="2" applyFont="1" applyFill="1" applyBorder="1" applyAlignment="1">
      <alignment horizontal="center" vertical="center"/>
    </xf>
    <xf numFmtId="9" fontId="13" fillId="4" borderId="11" xfId="2" applyFont="1" applyFill="1" applyBorder="1" applyAlignment="1">
      <alignment horizontal="center" vertical="center"/>
    </xf>
    <xf numFmtId="9" fontId="2" fillId="4" borderId="11" xfId="2" applyFont="1" applyFill="1" applyBorder="1" applyAlignment="1">
      <alignment horizontal="center" vertical="center"/>
    </xf>
    <xf numFmtId="9" fontId="2" fillId="0" borderId="17" xfId="2" applyFont="1" applyFill="1" applyBorder="1" applyAlignment="1">
      <alignment horizontal="center" vertical="center"/>
    </xf>
    <xf numFmtId="9" fontId="2" fillId="0" borderId="4" xfId="2" applyFont="1" applyFill="1" applyBorder="1" applyAlignment="1">
      <alignment horizontal="center" vertical="center"/>
    </xf>
    <xf numFmtId="9" fontId="2" fillId="0" borderId="11" xfId="2" applyFont="1" applyFill="1" applyBorder="1" applyAlignment="1">
      <alignment horizontal="center" vertical="center"/>
    </xf>
    <xf numFmtId="10" fontId="2" fillId="0" borderId="19" xfId="2" applyNumberFormat="1" applyFont="1" applyBorder="1" applyAlignment="1">
      <alignment horizontal="center" vertical="center"/>
    </xf>
    <xf numFmtId="0" fontId="0" fillId="0" borderId="19" xfId="0" applyBorder="1" applyAlignment="1">
      <alignment horizontal="center" vertical="center" wrapText="1"/>
    </xf>
    <xf numFmtId="164" fontId="2" fillId="0" borderId="20" xfId="1" applyFont="1" applyBorder="1" applyAlignment="1">
      <alignment horizontal="center" vertical="center"/>
    </xf>
    <xf numFmtId="9" fontId="2" fillId="0" borderId="18" xfId="2" applyFont="1" applyFill="1" applyBorder="1" applyAlignment="1">
      <alignment horizontal="center" vertical="center"/>
    </xf>
    <xf numFmtId="9" fontId="2" fillId="0" borderId="19" xfId="2" applyFont="1" applyFill="1" applyBorder="1" applyAlignment="1">
      <alignment horizontal="center" vertical="center"/>
    </xf>
    <xf numFmtId="9" fontId="2" fillId="0" borderId="21" xfId="2" applyFont="1" applyFill="1" applyBorder="1" applyAlignment="1">
      <alignment horizontal="center" vertical="center"/>
    </xf>
    <xf numFmtId="9" fontId="2" fillId="0" borderId="22" xfId="2" applyFont="1" applyFill="1" applyBorder="1" applyAlignment="1">
      <alignment horizontal="center" vertical="center"/>
    </xf>
    <xf numFmtId="9" fontId="2" fillId="7" borderId="21" xfId="2" applyFont="1" applyFill="1" applyBorder="1" applyAlignment="1">
      <alignment horizontal="center" vertical="center"/>
    </xf>
    <xf numFmtId="167" fontId="4" fillId="3" borderId="1" xfId="2" applyNumberFormat="1" applyFont="1" applyFill="1" applyBorder="1" applyAlignment="1">
      <alignment horizontal="center" vertical="center"/>
    </xf>
    <xf numFmtId="0" fontId="0" fillId="3" borderId="1" xfId="0" applyFill="1" applyBorder="1" applyAlignment="1">
      <alignment horizontal="center" vertical="center"/>
    </xf>
    <xf numFmtId="164" fontId="2" fillId="3" borderId="24" xfId="1" applyFont="1" applyFill="1" applyBorder="1" applyAlignment="1">
      <alignment horizontal="center" vertical="center"/>
    </xf>
    <xf numFmtId="9" fontId="2" fillId="0" borderId="23" xfId="2" applyFont="1" applyFill="1" applyBorder="1" applyAlignment="1">
      <alignment horizontal="center" vertical="center"/>
    </xf>
    <xf numFmtId="9" fontId="2" fillId="0" borderId="1" xfId="2" applyFont="1" applyFill="1" applyBorder="1" applyAlignment="1">
      <alignment horizontal="center" vertical="center"/>
    </xf>
    <xf numFmtId="9" fontId="2" fillId="0" borderId="25" xfId="2" applyFont="1" applyFill="1" applyBorder="1" applyAlignment="1">
      <alignment horizontal="center" vertical="center"/>
    </xf>
    <xf numFmtId="9" fontId="2" fillId="0" borderId="3" xfId="2" applyFont="1" applyFill="1" applyBorder="1" applyAlignment="1">
      <alignment horizontal="center" vertical="center"/>
    </xf>
    <xf numFmtId="9" fontId="2" fillId="4" borderId="4" xfId="2" applyFont="1" applyFill="1" applyBorder="1" applyAlignment="1">
      <alignment horizontal="center" vertical="center"/>
    </xf>
    <xf numFmtId="0" fontId="0" fillId="3" borderId="1" xfId="0" applyFill="1" applyBorder="1" applyAlignment="1">
      <alignment horizontal="center" vertical="center" wrapText="1"/>
    </xf>
    <xf numFmtId="9" fontId="2" fillId="10" borderId="23" xfId="2" applyFont="1" applyFill="1" applyBorder="1" applyAlignment="1">
      <alignment horizontal="center" vertical="center"/>
    </xf>
    <xf numFmtId="9" fontId="2" fillId="10" borderId="1" xfId="2" applyFont="1" applyFill="1" applyBorder="1" applyAlignment="1">
      <alignment horizontal="center" vertical="center"/>
    </xf>
    <xf numFmtId="9" fontId="2" fillId="10" borderId="25" xfId="2" applyFont="1" applyFill="1" applyBorder="1" applyAlignment="1">
      <alignment horizontal="center" vertical="center"/>
    </xf>
    <xf numFmtId="9" fontId="2" fillId="10" borderId="3" xfId="2" applyFont="1" applyFill="1" applyBorder="1" applyAlignment="1">
      <alignment horizontal="center" vertical="center"/>
    </xf>
    <xf numFmtId="0" fontId="4" fillId="0" borderId="35" xfId="0" applyFont="1" applyBorder="1" applyAlignment="1">
      <alignment horizontal="center" vertical="center"/>
    </xf>
    <xf numFmtId="0" fontId="0" fillId="0" borderId="1" xfId="0" applyFont="1" applyBorder="1" applyAlignment="1">
      <alignment horizontal="left" vertical="center" wrapText="1"/>
    </xf>
    <xf numFmtId="10" fontId="2" fillId="0" borderId="36" xfId="2" applyNumberFormat="1" applyFont="1" applyBorder="1" applyAlignment="1">
      <alignment horizontal="center" vertical="center"/>
    </xf>
    <xf numFmtId="167" fontId="0" fillId="0" borderId="36" xfId="0" applyNumberFormat="1" applyBorder="1" applyAlignment="1">
      <alignment horizontal="center" vertical="center"/>
    </xf>
    <xf numFmtId="0" fontId="0" fillId="0" borderId="36" xfId="0" applyBorder="1" applyAlignment="1">
      <alignment horizontal="center" vertical="center"/>
    </xf>
    <xf numFmtId="0" fontId="0" fillId="0" borderId="36" xfId="0" applyBorder="1" applyAlignment="1">
      <alignment horizontal="center" vertical="center" wrapText="1"/>
    </xf>
    <xf numFmtId="0" fontId="0" fillId="0" borderId="37" xfId="0" applyBorder="1" applyAlignment="1">
      <alignment horizontal="center" vertical="center"/>
    </xf>
    <xf numFmtId="164" fontId="2" fillId="0" borderId="37" xfId="1" applyFont="1" applyBorder="1" applyAlignment="1">
      <alignment horizontal="center" vertical="center"/>
    </xf>
    <xf numFmtId="9" fontId="2" fillId="0" borderId="35" xfId="2" applyFont="1" applyBorder="1" applyAlignment="1">
      <alignment horizontal="center" vertical="center"/>
    </xf>
    <xf numFmtId="9" fontId="2" fillId="0" borderId="36" xfId="2" applyFont="1" applyBorder="1" applyAlignment="1">
      <alignment horizontal="center" vertical="center"/>
    </xf>
    <xf numFmtId="9" fontId="2" fillId="0" borderId="38" xfId="2" applyFont="1" applyFill="1" applyBorder="1" applyAlignment="1">
      <alignment horizontal="center" vertical="center"/>
    </xf>
    <xf numFmtId="9" fontId="2" fillId="0" borderId="36" xfId="2" applyFont="1" applyFill="1" applyBorder="1" applyAlignment="1">
      <alignment horizontal="center" vertical="center"/>
    </xf>
    <xf numFmtId="9" fontId="2" fillId="0" borderId="39" xfId="2" applyFont="1" applyBorder="1" applyAlignment="1">
      <alignment horizontal="center" vertical="center"/>
    </xf>
    <xf numFmtId="9" fontId="2" fillId="3" borderId="23" xfId="2" applyFont="1" applyFill="1" applyBorder="1" applyAlignment="1">
      <alignment horizontal="center" vertical="center"/>
    </xf>
    <xf numFmtId="9" fontId="2" fillId="3" borderId="1" xfId="2" applyFont="1" applyFill="1" applyBorder="1" applyAlignment="1">
      <alignment horizontal="center" vertical="center"/>
    </xf>
    <xf numFmtId="9" fontId="2" fillId="3" borderId="25" xfId="2" applyFont="1" applyFill="1" applyBorder="1" applyAlignment="1">
      <alignment horizontal="center" vertical="center"/>
    </xf>
    <xf numFmtId="9" fontId="2" fillId="3" borderId="3" xfId="2" applyFont="1" applyFill="1" applyBorder="1" applyAlignment="1">
      <alignment horizontal="center" vertical="center"/>
    </xf>
    <xf numFmtId="10" fontId="2" fillId="0" borderId="1" xfId="2" applyNumberFormat="1" applyFont="1" applyBorder="1" applyAlignment="1">
      <alignment horizontal="center" vertical="center"/>
    </xf>
    <xf numFmtId="0" fontId="0" fillId="0" borderId="19" xfId="0" applyBorder="1" applyAlignment="1">
      <alignment horizontal="center" vertical="center"/>
    </xf>
    <xf numFmtId="9" fontId="2" fillId="0" borderId="18" xfId="2" applyFont="1" applyBorder="1" applyAlignment="1">
      <alignment horizontal="center" vertical="center"/>
    </xf>
    <xf numFmtId="9" fontId="2" fillId="0" borderId="19" xfId="2" applyFont="1" applyBorder="1" applyAlignment="1">
      <alignment horizontal="center" vertical="center"/>
    </xf>
    <xf numFmtId="9" fontId="2" fillId="0" borderId="21" xfId="2" applyFont="1" applyBorder="1" applyAlignment="1">
      <alignment horizontal="center" vertical="center"/>
    </xf>
    <xf numFmtId="0" fontId="7" fillId="5" borderId="39" xfId="0" applyFont="1" applyFill="1" applyBorder="1" applyAlignment="1">
      <alignment vertical="center"/>
    </xf>
    <xf numFmtId="10" fontId="7" fillId="5" borderId="36" xfId="0" applyNumberFormat="1" applyFont="1" applyFill="1" applyBorder="1" applyAlignment="1">
      <alignment horizontal="center" vertical="center" wrapText="1"/>
    </xf>
    <xf numFmtId="0" fontId="7" fillId="5" borderId="36"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7" fillId="5" borderId="35" xfId="0" applyFont="1" applyFill="1" applyBorder="1" applyAlignment="1">
      <alignment horizontal="center" vertical="center" textRotation="90"/>
    </xf>
    <xf numFmtId="0" fontId="7" fillId="5" borderId="36" xfId="0" applyFont="1" applyFill="1" applyBorder="1" applyAlignment="1">
      <alignment horizontal="center" vertical="center" textRotation="90"/>
    </xf>
    <xf numFmtId="0" fontId="7" fillId="5" borderId="38" xfId="0" applyFont="1" applyFill="1" applyBorder="1" applyAlignment="1">
      <alignment horizontal="center" vertical="center" textRotation="90"/>
    </xf>
    <xf numFmtId="0" fontId="7" fillId="5" borderId="39" xfId="0" applyFont="1" applyFill="1" applyBorder="1" applyAlignment="1">
      <alignment horizontal="center" vertical="center" textRotation="90"/>
    </xf>
    <xf numFmtId="10" fontId="2" fillId="0" borderId="6" xfId="2" applyNumberFormat="1" applyFont="1" applyBorder="1" applyAlignment="1">
      <alignment horizontal="center" vertical="center"/>
    </xf>
    <xf numFmtId="0" fontId="0" fillId="0" borderId="41" xfId="0" applyBorder="1" applyAlignment="1">
      <alignment horizontal="center" vertical="center"/>
    </xf>
    <xf numFmtId="164" fontId="2" fillId="0" borderId="41" xfId="1" applyFont="1" applyBorder="1" applyAlignment="1">
      <alignment horizontal="center" vertical="center"/>
    </xf>
    <xf numFmtId="164" fontId="0" fillId="3" borderId="14" xfId="1" applyFont="1" applyFill="1" applyBorder="1" applyAlignment="1">
      <alignment horizontal="center" vertical="center"/>
    </xf>
    <xf numFmtId="9" fontId="0" fillId="3" borderId="12" xfId="2" applyFont="1" applyFill="1" applyBorder="1" applyAlignment="1">
      <alignment horizontal="center" vertical="center"/>
    </xf>
    <xf numFmtId="9" fontId="0" fillId="3" borderId="13" xfId="2" applyFont="1" applyFill="1" applyBorder="1" applyAlignment="1">
      <alignment horizontal="center" vertical="center"/>
    </xf>
    <xf numFmtId="9" fontId="0" fillId="3" borderId="15" xfId="2" applyFont="1" applyFill="1" applyBorder="1" applyAlignment="1">
      <alignment horizontal="center" vertical="center"/>
    </xf>
    <xf numFmtId="9" fontId="0" fillId="3" borderId="16" xfId="2" applyFont="1" applyFill="1" applyBorder="1" applyAlignment="1">
      <alignment horizontal="center" vertical="center"/>
    </xf>
    <xf numFmtId="164" fontId="0" fillId="0" borderId="2" xfId="1" applyFont="1" applyBorder="1" applyAlignment="1">
      <alignment horizontal="center" vertical="center"/>
    </xf>
    <xf numFmtId="9" fontId="0" fillId="7" borderId="17" xfId="2" applyFont="1" applyFill="1" applyBorder="1" applyAlignment="1">
      <alignment horizontal="center" vertical="center"/>
    </xf>
    <xf numFmtId="9" fontId="0" fillId="7" borderId="11" xfId="2" applyFont="1" applyFill="1" applyBorder="1" applyAlignment="1">
      <alignment horizontal="center" vertical="center"/>
    </xf>
    <xf numFmtId="9" fontId="0" fillId="7" borderId="4" xfId="2" applyFont="1" applyFill="1" applyBorder="1" applyAlignment="1">
      <alignment horizontal="center" vertical="center"/>
    </xf>
    <xf numFmtId="9" fontId="0" fillId="0" borderId="4" xfId="2" applyFont="1" applyFill="1" applyBorder="1" applyAlignment="1">
      <alignment horizontal="center" vertical="center"/>
    </xf>
    <xf numFmtId="9" fontId="0" fillId="0" borderId="17" xfId="2" applyFont="1" applyFill="1" applyBorder="1" applyAlignment="1">
      <alignment horizontal="center" vertical="center"/>
    </xf>
    <xf numFmtId="9" fontId="0" fillId="0" borderId="11" xfId="2" applyFont="1" applyFill="1" applyBorder="1" applyAlignment="1">
      <alignment horizontal="center" vertical="center"/>
    </xf>
    <xf numFmtId="164" fontId="0" fillId="0" borderId="20" xfId="1" applyFont="1" applyBorder="1" applyAlignment="1">
      <alignment horizontal="center" vertical="center"/>
    </xf>
    <xf numFmtId="9" fontId="0" fillId="0" borderId="18" xfId="2" applyFont="1" applyFill="1" applyBorder="1" applyAlignment="1">
      <alignment horizontal="center" vertical="center"/>
    </xf>
    <xf numFmtId="9" fontId="0" fillId="0" borderId="19" xfId="2" applyFont="1" applyFill="1" applyBorder="1" applyAlignment="1">
      <alignment horizontal="center" vertical="center"/>
    </xf>
    <xf numFmtId="9" fontId="0" fillId="0" borderId="21" xfId="2" applyFont="1" applyFill="1" applyBorder="1" applyAlignment="1">
      <alignment horizontal="center" vertical="center"/>
    </xf>
    <xf numFmtId="9" fontId="0" fillId="0" borderId="22" xfId="2" applyFont="1" applyFill="1" applyBorder="1" applyAlignment="1">
      <alignment horizontal="center" vertical="center"/>
    </xf>
    <xf numFmtId="164" fontId="0" fillId="3" borderId="24" xfId="1" applyFont="1" applyFill="1" applyBorder="1" applyAlignment="1">
      <alignment horizontal="center" vertical="center"/>
    </xf>
    <xf numFmtId="9" fontId="0" fillId="3" borderId="23" xfId="2" applyFont="1" applyFill="1" applyBorder="1" applyAlignment="1">
      <alignment horizontal="center" vertical="center"/>
    </xf>
    <xf numFmtId="9" fontId="0" fillId="3" borderId="1" xfId="2" applyFont="1" applyFill="1" applyBorder="1" applyAlignment="1">
      <alignment horizontal="center" vertical="center"/>
    </xf>
    <xf numFmtId="9" fontId="0" fillId="3" borderId="25" xfId="2" applyFont="1" applyFill="1" applyBorder="1" applyAlignment="1">
      <alignment horizontal="center" vertical="center"/>
    </xf>
    <xf numFmtId="9" fontId="0" fillId="3" borderId="3" xfId="2" applyFont="1" applyFill="1" applyBorder="1" applyAlignment="1">
      <alignment horizontal="center" vertical="center"/>
    </xf>
    <xf numFmtId="9" fontId="0" fillId="4" borderId="11" xfId="2" applyFont="1" applyFill="1" applyBorder="1" applyAlignment="1">
      <alignment horizontal="center" vertical="center"/>
    </xf>
    <xf numFmtId="9" fontId="0" fillId="4" borderId="4" xfId="2" applyFont="1" applyFill="1" applyBorder="1" applyAlignment="1">
      <alignment horizontal="center" vertical="center"/>
    </xf>
    <xf numFmtId="0" fontId="0" fillId="3" borderId="43" xfId="0" applyFill="1" applyBorder="1" applyAlignment="1">
      <alignment horizontal="center" vertical="center" wrapText="1"/>
    </xf>
    <xf numFmtId="0" fontId="0" fillId="0" borderId="44" xfId="0" applyBorder="1" applyAlignment="1">
      <alignment horizontal="center" vertical="center" wrapText="1"/>
    </xf>
    <xf numFmtId="0" fontId="0" fillId="0" borderId="4" xfId="0" applyBorder="1" applyAlignment="1">
      <alignment horizontal="center" vertical="center" wrapText="1"/>
    </xf>
    <xf numFmtId="164" fontId="0" fillId="0" borderId="19" xfId="1" applyFont="1" applyBorder="1" applyAlignment="1">
      <alignment horizontal="center" vertical="center"/>
    </xf>
    <xf numFmtId="9" fontId="0" fillId="4" borderId="19" xfId="2" applyFont="1" applyFill="1" applyBorder="1" applyAlignment="1">
      <alignment horizontal="center" vertical="center"/>
    </xf>
    <xf numFmtId="9" fontId="0" fillId="7" borderId="19" xfId="2" applyFont="1" applyFill="1" applyBorder="1" applyAlignment="1">
      <alignment horizontal="center" vertical="center"/>
    </xf>
    <xf numFmtId="9" fontId="0" fillId="4" borderId="21" xfId="2" applyFont="1" applyFill="1" applyBorder="1" applyAlignment="1">
      <alignment horizontal="center" vertical="center"/>
    </xf>
    <xf numFmtId="10" fontId="4" fillId="3" borderId="28" xfId="2" applyNumberFormat="1" applyFont="1" applyFill="1" applyBorder="1" applyAlignment="1">
      <alignment horizontal="center" vertical="center"/>
    </xf>
    <xf numFmtId="9" fontId="2" fillId="7" borderId="6" xfId="2" applyFont="1" applyFill="1" applyBorder="1" applyAlignment="1">
      <alignment horizontal="center" vertical="center"/>
    </xf>
    <xf numFmtId="9" fontId="2" fillId="7" borderId="45" xfId="2" applyFont="1" applyFill="1" applyBorder="1" applyAlignment="1">
      <alignment horizontal="center" vertical="center"/>
    </xf>
    <xf numFmtId="0" fontId="4" fillId="0" borderId="23" xfId="0" applyFont="1" applyBorder="1" applyAlignment="1">
      <alignment horizontal="center" vertical="center"/>
    </xf>
    <xf numFmtId="167" fontId="2" fillId="0" borderId="1" xfId="2" applyNumberFormat="1" applyFont="1" applyBorder="1" applyAlignment="1">
      <alignment horizontal="center" vertical="center"/>
    </xf>
    <xf numFmtId="167"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24" xfId="0" applyBorder="1" applyAlignment="1">
      <alignment horizontal="center" vertical="center"/>
    </xf>
    <xf numFmtId="164" fontId="2" fillId="0" borderId="24" xfId="1" applyFont="1" applyBorder="1" applyAlignment="1">
      <alignment horizontal="center" vertical="center"/>
    </xf>
    <xf numFmtId="9" fontId="2" fillId="7" borderId="23" xfId="2" applyFont="1" applyFill="1" applyBorder="1" applyAlignment="1">
      <alignment horizontal="center" vertical="center"/>
    </xf>
    <xf numFmtId="9" fontId="2" fillId="7" borderId="1" xfId="2" applyFont="1" applyFill="1" applyBorder="1" applyAlignment="1">
      <alignment horizontal="center" vertical="center"/>
    </xf>
    <xf numFmtId="9" fontId="2" fillId="7" borderId="25" xfId="2" applyFont="1" applyFill="1" applyBorder="1" applyAlignment="1">
      <alignment horizontal="center" vertical="center"/>
    </xf>
    <xf numFmtId="9" fontId="2" fillId="7" borderId="3" xfId="2" applyFont="1" applyFill="1" applyBorder="1" applyAlignment="1">
      <alignment horizontal="center" vertical="center"/>
    </xf>
    <xf numFmtId="0" fontId="4" fillId="3" borderId="26" xfId="0" applyFont="1" applyFill="1" applyBorder="1" applyAlignment="1">
      <alignment horizontal="center" vertical="center"/>
    </xf>
    <xf numFmtId="0" fontId="4" fillId="3" borderId="28" xfId="0" applyFont="1" applyFill="1" applyBorder="1" applyAlignment="1">
      <alignment horizontal="left" vertical="center" wrapText="1"/>
    </xf>
    <xf numFmtId="167" fontId="4" fillId="3" borderId="28" xfId="2" applyNumberFormat="1" applyFont="1" applyFill="1" applyBorder="1" applyAlignment="1">
      <alignment horizontal="center" vertical="center"/>
    </xf>
    <xf numFmtId="167" fontId="0" fillId="3" borderId="28" xfId="0" applyNumberFormat="1" applyFill="1" applyBorder="1" applyAlignment="1">
      <alignment horizontal="center" vertical="center"/>
    </xf>
    <xf numFmtId="0" fontId="0" fillId="3" borderId="28" xfId="0" applyFill="1" applyBorder="1" applyAlignment="1">
      <alignment horizontal="center" vertical="center" wrapText="1"/>
    </xf>
    <xf numFmtId="0" fontId="0" fillId="3" borderId="29" xfId="0" applyFill="1" applyBorder="1" applyAlignment="1">
      <alignment horizontal="center" vertical="center"/>
    </xf>
    <xf numFmtId="164" fontId="2" fillId="3" borderId="29" xfId="1" applyFont="1" applyFill="1" applyBorder="1" applyAlignment="1">
      <alignment horizontal="center" vertical="center"/>
    </xf>
    <xf numFmtId="9" fontId="2" fillId="3" borderId="26" xfId="2" applyFont="1" applyFill="1" applyBorder="1" applyAlignment="1">
      <alignment horizontal="center" vertical="center"/>
    </xf>
    <xf numFmtId="9" fontId="2" fillId="3" borderId="28" xfId="2" applyFont="1" applyFill="1" applyBorder="1" applyAlignment="1">
      <alignment horizontal="center" vertical="center"/>
    </xf>
    <xf numFmtId="9" fontId="2" fillId="3" borderId="30" xfId="2" applyFont="1" applyFill="1" applyBorder="1" applyAlignment="1">
      <alignment horizontal="center" vertical="center"/>
    </xf>
    <xf numFmtId="9" fontId="2" fillId="3" borderId="27" xfId="2" applyFont="1" applyFill="1" applyBorder="1" applyAlignment="1">
      <alignment horizontal="center" vertical="center"/>
    </xf>
    <xf numFmtId="9" fontId="2" fillId="0" borderId="40" xfId="2" applyFont="1" applyBorder="1" applyAlignment="1">
      <alignment horizontal="center" vertical="center"/>
    </xf>
    <xf numFmtId="9" fontId="2" fillId="0" borderId="6" xfId="2" applyFont="1" applyBorder="1" applyAlignment="1">
      <alignment horizontal="center" vertical="center"/>
    </xf>
    <xf numFmtId="9" fontId="2" fillId="0" borderId="45" xfId="2" applyFont="1" applyFill="1" applyBorder="1" applyAlignment="1">
      <alignment horizontal="center" vertical="center"/>
    </xf>
    <xf numFmtId="9" fontId="2" fillId="0" borderId="45" xfId="2" applyFont="1" applyBorder="1" applyAlignment="1">
      <alignment horizontal="center" vertical="center"/>
    </xf>
    <xf numFmtId="9" fontId="2" fillId="0" borderId="46" xfId="2" applyFont="1" applyFill="1" applyBorder="1" applyAlignment="1">
      <alignment horizontal="center" vertical="center"/>
    </xf>
    <xf numFmtId="9" fontId="2" fillId="0" borderId="6" xfId="2" applyFont="1" applyFill="1" applyBorder="1" applyAlignment="1">
      <alignment horizontal="center" vertical="center"/>
    </xf>
    <xf numFmtId="0" fontId="8" fillId="5" borderId="28" xfId="0" applyFont="1" applyFill="1" applyBorder="1" applyAlignment="1">
      <alignment horizontal="center" vertical="center" wrapText="1"/>
    </xf>
    <xf numFmtId="9" fontId="2" fillId="0" borderId="40" xfId="2" applyFont="1" applyFill="1" applyBorder="1" applyAlignment="1">
      <alignment horizontal="center" vertical="center"/>
    </xf>
    <xf numFmtId="0" fontId="0" fillId="3" borderId="28" xfId="0" applyFill="1" applyBorder="1" applyAlignment="1">
      <alignment horizontal="center" vertical="center"/>
    </xf>
    <xf numFmtId="0" fontId="0" fillId="0" borderId="36" xfId="0" applyBorder="1" applyAlignment="1">
      <alignment horizontal="left" vertical="center" wrapText="1"/>
    </xf>
    <xf numFmtId="0" fontId="4" fillId="3" borderId="47" xfId="0" applyFont="1" applyFill="1" applyBorder="1" applyAlignment="1">
      <alignment wrapText="1"/>
    </xf>
    <xf numFmtId="167" fontId="2" fillId="3" borderId="28" xfId="2" applyNumberFormat="1" applyFont="1" applyFill="1" applyBorder="1" applyAlignment="1">
      <alignment horizontal="center" vertical="center"/>
    </xf>
    <xf numFmtId="0" fontId="7" fillId="5" borderId="34" xfId="0" applyFont="1" applyFill="1" applyBorder="1" applyAlignment="1">
      <alignment vertical="center"/>
    </xf>
    <xf numFmtId="0" fontId="7" fillId="5" borderId="7"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7" fillId="5" borderId="31" xfId="0" applyFont="1" applyFill="1" applyBorder="1" applyAlignment="1">
      <alignment horizontal="center" vertical="center" textRotation="90"/>
    </xf>
    <xf numFmtId="0" fontId="7" fillId="5" borderId="7" xfId="0" applyFont="1" applyFill="1" applyBorder="1" applyAlignment="1">
      <alignment horizontal="center" vertical="center" textRotation="90"/>
    </xf>
    <xf numFmtId="0" fontId="7" fillId="5" borderId="33" xfId="0" applyFont="1" applyFill="1" applyBorder="1" applyAlignment="1">
      <alignment horizontal="center" vertical="center" textRotation="90"/>
    </xf>
    <xf numFmtId="0" fontId="7" fillId="5" borderId="34" xfId="0" applyFont="1" applyFill="1" applyBorder="1" applyAlignment="1">
      <alignment horizontal="center" vertical="center" textRotation="90"/>
    </xf>
    <xf numFmtId="0" fontId="0" fillId="0" borderId="7" xfId="0" applyFont="1" applyFill="1" applyBorder="1" applyAlignment="1">
      <alignment horizontal="left" vertical="center" wrapText="1"/>
    </xf>
    <xf numFmtId="167" fontId="0" fillId="0" borderId="8" xfId="0" applyNumberFormat="1" applyFont="1" applyBorder="1" applyAlignment="1">
      <alignment horizontal="center" vertical="center"/>
    </xf>
    <xf numFmtId="0" fontId="0" fillId="0" borderId="8" xfId="0" applyFont="1" applyBorder="1" applyAlignment="1">
      <alignment horizontal="center" vertical="center" wrapText="1"/>
    </xf>
    <xf numFmtId="4" fontId="0" fillId="0" borderId="8" xfId="0" applyNumberFormat="1" applyFont="1" applyBorder="1" applyAlignment="1">
      <alignment horizontal="center" vertical="center"/>
    </xf>
    <xf numFmtId="9" fontId="12" fillId="7" borderId="8" xfId="2" applyFont="1" applyFill="1" applyBorder="1" applyAlignment="1">
      <alignment horizontal="center" vertical="center"/>
    </xf>
    <xf numFmtId="9" fontId="12" fillId="4" borderId="8" xfId="2" applyFont="1" applyFill="1" applyBorder="1" applyAlignment="1">
      <alignment horizontal="center" vertical="center"/>
    </xf>
    <xf numFmtId="0" fontId="7" fillId="5" borderId="4" xfId="0" applyFont="1" applyFill="1" applyBorder="1" applyAlignment="1">
      <alignment horizontal="center" vertical="center" wrapText="1"/>
    </xf>
    <xf numFmtId="9" fontId="2" fillId="7" borderId="40" xfId="2" applyFont="1" applyFill="1" applyBorder="1" applyAlignment="1">
      <alignment horizontal="center" vertical="center"/>
    </xf>
    <xf numFmtId="9" fontId="2" fillId="7" borderId="46" xfId="2" applyFont="1" applyFill="1" applyBorder="1" applyAlignment="1">
      <alignment horizontal="center" vertical="center"/>
    </xf>
    <xf numFmtId="0" fontId="7" fillId="5" borderId="28" xfId="0" applyFont="1" applyFill="1" applyBorder="1" applyAlignment="1">
      <alignment vertical="center"/>
    </xf>
    <xf numFmtId="4" fontId="7" fillId="5" borderId="28" xfId="0" applyNumberFormat="1" applyFont="1" applyFill="1" applyBorder="1" applyAlignment="1">
      <alignment horizontal="center" vertical="center" wrapText="1"/>
    </xf>
    <xf numFmtId="164" fontId="7" fillId="5" borderId="29" xfId="0" applyNumberFormat="1" applyFont="1" applyFill="1" applyBorder="1" applyAlignment="1">
      <alignment horizontal="center" vertical="center" wrapText="1"/>
    </xf>
    <xf numFmtId="0" fontId="4" fillId="3" borderId="13" xfId="0" applyFont="1" applyFill="1" applyBorder="1" applyAlignment="1">
      <alignment horizontal="center" vertical="center" wrapText="1"/>
    </xf>
    <xf numFmtId="165" fontId="0" fillId="0" borderId="2" xfId="0" applyNumberFormat="1" applyBorder="1" applyAlignment="1">
      <alignment horizontal="center" vertical="center"/>
    </xf>
    <xf numFmtId="167" fontId="2" fillId="0" borderId="19" xfId="2" applyNumberFormat="1" applyFont="1" applyBorder="1" applyAlignment="1">
      <alignment horizontal="center" vertical="center"/>
    </xf>
    <xf numFmtId="9" fontId="8" fillId="7" borderId="17" xfId="2" applyFont="1" applyFill="1" applyBorder="1" applyAlignment="1">
      <alignment horizontal="center" vertical="center"/>
    </xf>
    <xf numFmtId="9" fontId="8" fillId="7" borderId="11" xfId="2" applyFont="1" applyFill="1" applyBorder="1" applyAlignment="1">
      <alignment horizontal="center" vertical="center"/>
    </xf>
    <xf numFmtId="9" fontId="8" fillId="7" borderId="4" xfId="2" applyFont="1" applyFill="1" applyBorder="1" applyAlignment="1">
      <alignment horizontal="center" vertical="center"/>
    </xf>
    <xf numFmtId="167" fontId="0" fillId="0" borderId="19" xfId="0" applyNumberFormat="1" applyFont="1" applyBorder="1" applyAlignment="1">
      <alignment horizontal="center" vertical="center"/>
    </xf>
    <xf numFmtId="9" fontId="2" fillId="0" borderId="17" xfId="2" applyFont="1" applyBorder="1" applyAlignment="1">
      <alignment horizontal="center" vertical="center"/>
    </xf>
    <xf numFmtId="9" fontId="2" fillId="0" borderId="11" xfId="2" applyFont="1" applyBorder="1" applyAlignment="1">
      <alignment horizontal="center" vertical="center"/>
    </xf>
    <xf numFmtId="164" fontId="2" fillId="0" borderId="11" xfId="1" applyFont="1" applyBorder="1" applyAlignment="1">
      <alignment horizontal="center" vertical="center"/>
    </xf>
    <xf numFmtId="0" fontId="0" fillId="0" borderId="1" xfId="0" applyBorder="1" applyAlignment="1">
      <alignment horizontal="left" vertical="center" wrapText="1"/>
    </xf>
    <xf numFmtId="164" fontId="2" fillId="0" borderId="25" xfId="1" applyFont="1" applyBorder="1" applyAlignment="1">
      <alignment horizontal="center" vertical="center"/>
    </xf>
    <xf numFmtId="9" fontId="2" fillId="0" borderId="35" xfId="2" applyFont="1" applyFill="1" applyBorder="1" applyAlignment="1">
      <alignment horizontal="center" vertical="center"/>
    </xf>
    <xf numFmtId="9" fontId="2" fillId="0" borderId="39" xfId="2" applyFont="1" applyFill="1" applyBorder="1" applyAlignment="1">
      <alignment horizontal="center" vertical="center"/>
    </xf>
    <xf numFmtId="9" fontId="2" fillId="7" borderId="38" xfId="2" applyFont="1" applyFill="1" applyBorder="1" applyAlignment="1">
      <alignment horizontal="center" vertical="center"/>
    </xf>
    <xf numFmtId="164" fontId="7" fillId="5" borderId="37" xfId="0" applyNumberFormat="1" applyFont="1" applyFill="1" applyBorder="1" applyAlignment="1">
      <alignment horizontal="center" vertical="center" wrapText="1"/>
    </xf>
    <xf numFmtId="164" fontId="2" fillId="0" borderId="21" xfId="1" applyFont="1" applyBorder="1" applyAlignment="1">
      <alignment horizontal="center" vertical="center"/>
    </xf>
    <xf numFmtId="0" fontId="7" fillId="5" borderId="27" xfId="0" applyFont="1" applyFill="1" applyBorder="1" applyAlignment="1">
      <alignment vertical="center" wrapText="1"/>
    </xf>
    <xf numFmtId="2" fontId="0" fillId="3" borderId="24" xfId="0" applyNumberFormat="1" applyFill="1" applyBorder="1" applyAlignment="1">
      <alignment horizontal="right" vertical="center"/>
    </xf>
    <xf numFmtId="0" fontId="0" fillId="0" borderId="19" xfId="0" applyBorder="1"/>
    <xf numFmtId="164" fontId="2" fillId="0" borderId="19" xfId="1" applyFont="1" applyFill="1" applyBorder="1" applyAlignment="1">
      <alignment horizontal="center" vertical="center"/>
    </xf>
    <xf numFmtId="0" fontId="0" fillId="3" borderId="48" xfId="0" applyFill="1" applyBorder="1" applyAlignment="1">
      <alignment horizontal="center" vertical="center"/>
    </xf>
    <xf numFmtId="0" fontId="0" fillId="3" borderId="4" xfId="0" applyFill="1" applyBorder="1" applyAlignment="1">
      <alignment horizontal="center" vertical="center"/>
    </xf>
    <xf numFmtId="0" fontId="0" fillId="0" borderId="42" xfId="0" applyBorder="1" applyAlignment="1">
      <alignment horizontal="center" vertical="center"/>
    </xf>
    <xf numFmtId="0" fontId="0" fillId="0" borderId="36" xfId="0" applyFont="1" applyBorder="1" applyAlignment="1">
      <alignment horizontal="left" vertical="center" wrapText="1"/>
    </xf>
    <xf numFmtId="9" fontId="2" fillId="7" borderId="19" xfId="2" applyFont="1" applyFill="1" applyBorder="1" applyAlignment="1">
      <alignment horizontal="center" vertical="center"/>
    </xf>
    <xf numFmtId="10" fontId="2" fillId="0" borderId="1" xfId="2" applyNumberFormat="1" applyFont="1" applyFill="1" applyBorder="1" applyAlignment="1">
      <alignment horizontal="center" vertical="center"/>
    </xf>
    <xf numFmtId="167" fontId="0" fillId="0" borderId="1" xfId="0" applyNumberFormat="1" applyFill="1" applyBorder="1" applyAlignment="1">
      <alignment horizontal="center" vertical="center"/>
    </xf>
    <xf numFmtId="164" fontId="2" fillId="3" borderId="1" xfId="1" applyFont="1" applyFill="1" applyBorder="1" applyAlignment="1">
      <alignment horizontal="center" vertical="center"/>
    </xf>
    <xf numFmtId="0" fontId="0" fillId="3" borderId="13" xfId="0" applyFill="1" applyBorder="1" applyAlignment="1">
      <alignment horizontal="left" vertical="top" wrapText="1"/>
    </xf>
    <xf numFmtId="0" fontId="0" fillId="0" borderId="19" xfId="0" applyFont="1" applyBorder="1" applyAlignment="1">
      <alignment horizontal="left" vertical="center" wrapText="1"/>
    </xf>
    <xf numFmtId="164" fontId="2" fillId="0" borderId="19" xfId="1" applyFont="1" applyBorder="1" applyAlignment="1">
      <alignment horizontal="center" vertical="center"/>
    </xf>
    <xf numFmtId="0" fontId="4" fillId="3" borderId="13" xfId="0" applyFont="1" applyFill="1" applyBorder="1" applyAlignment="1">
      <alignment horizontal="center" vertical="center"/>
    </xf>
    <xf numFmtId="0" fontId="4" fillId="0" borderId="18" xfId="0" applyFont="1" applyBorder="1" applyAlignment="1">
      <alignment horizontal="center" vertical="center" wrapText="1"/>
    </xf>
    <xf numFmtId="4" fontId="0" fillId="3" borderId="14" xfId="0" applyNumberFormat="1" applyFill="1" applyBorder="1" applyAlignment="1">
      <alignment horizontal="right" vertical="center"/>
    </xf>
    <xf numFmtId="170" fontId="4" fillId="3" borderId="13" xfId="2" applyNumberFormat="1" applyFont="1" applyFill="1" applyBorder="1" applyAlignment="1">
      <alignment horizontal="center" vertical="center"/>
    </xf>
    <xf numFmtId="0" fontId="0" fillId="3" borderId="13" xfId="0" applyFill="1" applyBorder="1" applyAlignment="1">
      <alignment horizontal="left" vertical="center" wrapText="1"/>
    </xf>
    <xf numFmtId="170" fontId="2" fillId="0" borderId="8" xfId="2" applyNumberFormat="1" applyFont="1" applyBorder="1" applyAlignment="1">
      <alignment horizontal="center" vertical="center"/>
    </xf>
    <xf numFmtId="170" fontId="2" fillId="0" borderId="6" xfId="2" applyNumberFormat="1" applyFont="1" applyBorder="1" applyAlignment="1">
      <alignment horizontal="center" vertical="center"/>
    </xf>
    <xf numFmtId="170" fontId="4" fillId="3" borderId="13" xfId="0" applyNumberFormat="1" applyFont="1" applyFill="1" applyBorder="1" applyAlignment="1">
      <alignment horizontal="center" vertical="center"/>
    </xf>
    <xf numFmtId="0" fontId="0" fillId="3" borderId="13" xfId="0" applyFont="1" applyFill="1" applyBorder="1" applyAlignment="1">
      <alignment horizontal="center" vertical="center"/>
    </xf>
    <xf numFmtId="0" fontId="4" fillId="3" borderId="15" xfId="0" applyFont="1" applyFill="1" applyBorder="1" applyAlignment="1">
      <alignment horizontal="center" vertical="center"/>
    </xf>
    <xf numFmtId="0" fontId="0" fillId="0" borderId="1" xfId="0" applyFont="1" applyBorder="1" applyAlignment="1">
      <alignment vertical="center" wrapText="1"/>
    </xf>
    <xf numFmtId="170" fontId="2" fillId="0" borderId="1" xfId="2" applyNumberFormat="1" applyFont="1" applyBorder="1" applyAlignment="1">
      <alignment horizontal="center" vertical="center"/>
    </xf>
    <xf numFmtId="167" fontId="0" fillId="0" borderId="1" xfId="0" applyNumberFormat="1" applyFont="1" applyBorder="1" applyAlignment="1">
      <alignment horizontal="center" vertical="center"/>
    </xf>
    <xf numFmtId="0" fontId="0" fillId="0" borderId="1" xfId="0" applyFont="1" applyBorder="1" applyAlignment="1">
      <alignment horizontal="center" vertical="center" wrapText="1"/>
    </xf>
    <xf numFmtId="0" fontId="0" fillId="0" borderId="24" xfId="0" applyFont="1" applyBorder="1" applyAlignment="1">
      <alignment horizontal="center" vertical="center"/>
    </xf>
    <xf numFmtId="9" fontId="2" fillId="11" borderId="1" xfId="2" applyFont="1" applyFill="1" applyBorder="1" applyAlignment="1">
      <alignment horizontal="center" vertical="center"/>
    </xf>
    <xf numFmtId="0" fontId="0" fillId="0" borderId="2" xfId="0" applyFont="1" applyBorder="1" applyAlignment="1">
      <alignment horizontal="center" vertical="center"/>
    </xf>
    <xf numFmtId="9" fontId="2" fillId="11" borderId="8" xfId="2" applyFont="1" applyFill="1" applyBorder="1" applyAlignment="1">
      <alignment horizontal="center" vertical="center"/>
    </xf>
    <xf numFmtId="9" fontId="2" fillId="11" borderId="11" xfId="2" applyFont="1" applyFill="1" applyBorder="1" applyAlignment="1">
      <alignment horizontal="center" vertical="center"/>
    </xf>
    <xf numFmtId="9" fontId="2" fillId="11" borderId="4" xfId="2" applyFont="1" applyFill="1" applyBorder="1" applyAlignment="1">
      <alignment horizontal="center" vertical="center"/>
    </xf>
    <xf numFmtId="170" fontId="2" fillId="0" borderId="19" xfId="2" applyNumberFormat="1" applyFont="1" applyBorder="1" applyAlignment="1">
      <alignment horizontal="center" vertical="center"/>
    </xf>
    <xf numFmtId="0" fontId="0" fillId="0" borderId="19" xfId="0" applyFont="1" applyBorder="1" applyAlignment="1">
      <alignment horizontal="center" vertical="center" wrapText="1"/>
    </xf>
    <xf numFmtId="0" fontId="0" fillId="0" borderId="20" xfId="0" applyFont="1" applyBorder="1" applyAlignment="1">
      <alignment horizontal="center" vertical="center"/>
    </xf>
    <xf numFmtId="9" fontId="2" fillId="11" borderId="19" xfId="2" applyFont="1" applyFill="1" applyBorder="1" applyAlignment="1">
      <alignment horizontal="center" vertical="center"/>
    </xf>
    <xf numFmtId="9" fontId="2" fillId="11" borderId="21" xfId="2" applyFont="1" applyFill="1" applyBorder="1" applyAlignment="1">
      <alignment horizontal="center" vertical="center"/>
    </xf>
    <xf numFmtId="170" fontId="4" fillId="3" borderId="28" xfId="2" applyNumberFormat="1" applyFont="1" applyFill="1" applyBorder="1" applyAlignment="1">
      <alignment horizontal="center" vertical="center"/>
    </xf>
    <xf numFmtId="0" fontId="0" fillId="3" borderId="28" xfId="0" applyFill="1" applyBorder="1" applyAlignment="1">
      <alignment horizontal="left" vertical="center" wrapText="1"/>
    </xf>
    <xf numFmtId="9" fontId="2" fillId="0" borderId="4" xfId="2" applyFont="1" applyBorder="1" applyAlignment="1">
      <alignment horizontal="center" vertical="center"/>
    </xf>
    <xf numFmtId="0" fontId="0" fillId="0" borderId="19" xfId="0" applyBorder="1" applyAlignment="1">
      <alignment horizontal="left" vertical="center"/>
    </xf>
    <xf numFmtId="9" fontId="2" fillId="0" borderId="22" xfId="2" applyFont="1" applyBorder="1" applyAlignment="1">
      <alignment horizontal="center" vertical="center"/>
    </xf>
    <xf numFmtId="0" fontId="0" fillId="3" borderId="4" xfId="0" applyFont="1" applyFill="1" applyBorder="1" applyAlignment="1">
      <alignment horizontal="center" vertical="center" wrapText="1"/>
    </xf>
    <xf numFmtId="0" fontId="0" fillId="0" borderId="4" xfId="0" applyFont="1" applyBorder="1" applyAlignment="1">
      <alignment horizontal="center" vertical="center" wrapText="1"/>
    </xf>
    <xf numFmtId="167" fontId="12" fillId="3" borderId="13" xfId="2" applyNumberFormat="1" applyFont="1" applyFill="1" applyBorder="1" applyAlignment="1">
      <alignment horizontal="center" vertical="center"/>
    </xf>
    <xf numFmtId="167" fontId="0" fillId="3" borderId="13" xfId="0" applyNumberFormat="1" applyFont="1" applyFill="1" applyBorder="1" applyAlignment="1">
      <alignment horizontal="center" vertical="center"/>
    </xf>
    <xf numFmtId="0" fontId="0" fillId="3" borderId="13" xfId="0" applyFont="1" applyFill="1" applyBorder="1" applyAlignment="1">
      <alignment horizontal="center" vertical="center" wrapText="1"/>
    </xf>
    <xf numFmtId="4" fontId="0" fillId="3" borderId="13" xfId="0" applyNumberFormat="1" applyFont="1" applyFill="1" applyBorder="1" applyAlignment="1">
      <alignment horizontal="center" vertical="center"/>
    </xf>
    <xf numFmtId="164" fontId="4" fillId="3" borderId="13" xfId="1" applyFont="1" applyFill="1" applyBorder="1" applyAlignment="1">
      <alignment horizontal="center" vertical="center"/>
    </xf>
    <xf numFmtId="9" fontId="12" fillId="3" borderId="13" xfId="2" applyFont="1" applyFill="1" applyBorder="1" applyAlignment="1">
      <alignment horizontal="center" vertical="center"/>
    </xf>
    <xf numFmtId="9" fontId="12" fillId="3" borderId="15" xfId="2" applyFont="1" applyFill="1" applyBorder="1" applyAlignment="1">
      <alignment horizontal="center" vertical="center"/>
    </xf>
    <xf numFmtId="9" fontId="12" fillId="7" borderId="11" xfId="2" applyFont="1" applyFill="1" applyBorder="1" applyAlignment="1">
      <alignment horizontal="center" vertical="center"/>
    </xf>
    <xf numFmtId="4" fontId="0" fillId="0" borderId="19" xfId="0" applyNumberFormat="1" applyFont="1" applyBorder="1" applyAlignment="1">
      <alignment horizontal="center" vertical="center"/>
    </xf>
    <xf numFmtId="9" fontId="12" fillId="4" borderId="19" xfId="2" applyFont="1" applyFill="1" applyBorder="1" applyAlignment="1">
      <alignment horizontal="center" vertical="center"/>
    </xf>
    <xf numFmtId="9" fontId="12" fillId="7" borderId="21" xfId="2" applyFont="1" applyFill="1" applyBorder="1" applyAlignment="1">
      <alignment horizontal="center" vertical="center"/>
    </xf>
    <xf numFmtId="167" fontId="8" fillId="0" borderId="8" xfId="2" applyNumberFormat="1" applyFont="1" applyBorder="1" applyAlignment="1">
      <alignment horizontal="center" vertical="center"/>
    </xf>
    <xf numFmtId="9" fontId="0" fillId="4" borderId="17" xfId="2" applyFont="1" applyFill="1" applyBorder="1" applyAlignment="1">
      <alignment horizontal="center" vertical="center"/>
    </xf>
    <xf numFmtId="0" fontId="0" fillId="3" borderId="1" xfId="0" applyFill="1" applyBorder="1" applyAlignment="1">
      <alignment horizontal="left" vertical="center" wrapText="1"/>
    </xf>
    <xf numFmtId="9" fontId="0" fillId="7" borderId="18" xfId="2" applyFont="1" applyFill="1" applyBorder="1" applyAlignment="1">
      <alignment horizontal="center" vertical="center"/>
    </xf>
    <xf numFmtId="9" fontId="0" fillId="7" borderId="22" xfId="2" applyFont="1" applyFill="1" applyBorder="1" applyAlignment="1">
      <alignment horizontal="center" vertical="center"/>
    </xf>
    <xf numFmtId="9" fontId="2" fillId="0" borderId="23" xfId="2" applyFont="1" applyBorder="1" applyAlignment="1">
      <alignment horizontal="center" vertical="center"/>
    </xf>
    <xf numFmtId="9" fontId="2" fillId="0" borderId="1" xfId="2" applyFont="1" applyBorder="1" applyAlignment="1">
      <alignment horizontal="center" vertical="center"/>
    </xf>
    <xf numFmtId="9" fontId="2" fillId="11" borderId="25" xfId="2" applyFont="1" applyFill="1" applyBorder="1" applyAlignment="1">
      <alignment horizontal="center" vertical="center"/>
    </xf>
    <xf numFmtId="9" fontId="2" fillId="0" borderId="25" xfId="2" applyFont="1" applyBorder="1" applyAlignment="1">
      <alignment horizontal="center" vertical="center"/>
    </xf>
    <xf numFmtId="170" fontId="2" fillId="3" borderId="28" xfId="2" applyNumberFormat="1" applyFont="1" applyFill="1" applyBorder="1" applyAlignment="1">
      <alignment horizontal="center" vertical="center"/>
    </xf>
    <xf numFmtId="167" fontId="23" fillId="3" borderId="13" xfId="2" applyNumberFormat="1" applyFont="1" applyFill="1" applyBorder="1" applyAlignment="1">
      <alignment horizontal="left" vertical="center" wrapText="1"/>
    </xf>
    <xf numFmtId="10" fontId="0" fillId="0" borderId="1" xfId="2" applyNumberFormat="1" applyFont="1" applyBorder="1" applyAlignment="1">
      <alignment horizontal="center" vertical="center"/>
    </xf>
    <xf numFmtId="167" fontId="0" fillId="0" borderId="1" xfId="2" applyNumberFormat="1" applyFont="1" applyBorder="1" applyAlignment="1">
      <alignment horizontal="center" vertical="center"/>
    </xf>
    <xf numFmtId="4" fontId="0" fillId="0" borderId="1" xfId="0" applyNumberFormat="1" applyFont="1" applyBorder="1" applyAlignment="1">
      <alignment horizontal="center" vertical="center"/>
    </xf>
    <xf numFmtId="164" fontId="0" fillId="0" borderId="1" xfId="1" applyFont="1" applyBorder="1" applyAlignment="1">
      <alignment horizontal="center" vertical="center"/>
    </xf>
    <xf numFmtId="9" fontId="12" fillId="4" borderId="1" xfId="2" applyFont="1" applyFill="1" applyBorder="1" applyAlignment="1">
      <alignment horizontal="center" vertical="center"/>
    </xf>
    <xf numFmtId="9" fontId="12" fillId="7" borderId="1" xfId="2" applyFont="1" applyFill="1" applyBorder="1" applyAlignment="1">
      <alignment horizontal="center" vertical="center"/>
    </xf>
    <xf numFmtId="9" fontId="12" fillId="7" borderId="25" xfId="2" applyFont="1" applyFill="1" applyBorder="1" applyAlignment="1">
      <alignment horizontal="center" vertical="center"/>
    </xf>
    <xf numFmtId="167" fontId="23" fillId="3" borderId="28" xfId="2" applyNumberFormat="1" applyFont="1" applyFill="1" applyBorder="1" applyAlignment="1">
      <alignment horizontal="left" vertical="center" wrapText="1"/>
    </xf>
    <xf numFmtId="167" fontId="12" fillId="3" borderId="28" xfId="2" applyNumberFormat="1" applyFont="1" applyFill="1" applyBorder="1" applyAlignment="1">
      <alignment horizontal="center" vertical="center"/>
    </xf>
    <xf numFmtId="167" fontId="0" fillId="3" borderId="28" xfId="0" applyNumberFormat="1" applyFont="1" applyFill="1" applyBorder="1" applyAlignment="1">
      <alignment horizontal="center" vertical="center"/>
    </xf>
    <xf numFmtId="0" fontId="0" fillId="3" borderId="28" xfId="0" applyFont="1" applyFill="1" applyBorder="1" applyAlignment="1">
      <alignment horizontal="center" vertical="center"/>
    </xf>
    <xf numFmtId="4" fontId="0" fillId="3" borderId="28" xfId="0" applyNumberFormat="1" applyFont="1" applyFill="1" applyBorder="1" applyAlignment="1">
      <alignment horizontal="center" vertical="center"/>
    </xf>
    <xf numFmtId="164" fontId="4" fillId="3" borderId="28" xfId="1" applyFont="1" applyFill="1" applyBorder="1" applyAlignment="1">
      <alignment horizontal="center" vertical="center"/>
    </xf>
    <xf numFmtId="9" fontId="12" fillId="3" borderId="28" xfId="2" applyFont="1" applyFill="1" applyBorder="1" applyAlignment="1">
      <alignment horizontal="center" vertical="center"/>
    </xf>
    <xf numFmtId="9" fontId="12" fillId="3" borderId="30" xfId="2" applyFont="1" applyFill="1" applyBorder="1" applyAlignment="1">
      <alignment horizontal="center" vertical="center"/>
    </xf>
    <xf numFmtId="0" fontId="0" fillId="0" borderId="8" xfId="0" applyBorder="1" applyAlignment="1">
      <alignment horizontal="center" vertical="justify" wrapText="1"/>
    </xf>
    <xf numFmtId="0" fontId="19" fillId="3" borderId="13" xfId="0" applyFont="1" applyFill="1" applyBorder="1" applyAlignment="1">
      <alignment horizontal="center" vertical="center" wrapText="1"/>
    </xf>
    <xf numFmtId="0" fontId="0" fillId="0" borderId="8" xfId="0" applyFont="1" applyBorder="1" applyAlignment="1">
      <alignment vertical="center"/>
    </xf>
    <xf numFmtId="167" fontId="2" fillId="0" borderId="8" xfId="2" applyNumberFormat="1" applyFont="1" applyBorder="1" applyAlignment="1">
      <alignment horizontal="center" vertical="center"/>
    </xf>
    <xf numFmtId="10" fontId="0" fillId="0" borderId="8" xfId="2" applyNumberFormat="1"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10" fontId="0" fillId="0" borderId="19" xfId="2" applyNumberFormat="1" applyFont="1" applyBorder="1" applyAlignment="1">
      <alignment horizontal="center" vertical="center"/>
    </xf>
    <xf numFmtId="0" fontId="4" fillId="3" borderId="12" xfId="0" applyFont="1" applyFill="1" applyBorder="1" applyAlignment="1">
      <alignment horizontal="center" vertical="center"/>
    </xf>
    <xf numFmtId="10" fontId="4" fillId="3" borderId="13" xfId="2" applyNumberFormat="1" applyFont="1" applyFill="1" applyBorder="1" applyAlignment="1">
      <alignment horizontal="center" vertical="center"/>
    </xf>
    <xf numFmtId="0" fontId="4" fillId="3" borderId="23" xfId="0" applyFont="1" applyFill="1" applyBorder="1" applyAlignment="1">
      <alignment horizontal="center" vertical="center"/>
    </xf>
    <xf numFmtId="10" fontId="4" fillId="3" borderId="1" xfId="2" applyNumberFormat="1" applyFont="1" applyFill="1" applyBorder="1" applyAlignment="1">
      <alignment horizontal="center" vertical="center"/>
    </xf>
    <xf numFmtId="167" fontId="0" fillId="3" borderId="13" xfId="0" applyNumberFormat="1" applyFill="1" applyBorder="1" applyAlignment="1">
      <alignment horizontal="center" vertical="center"/>
    </xf>
    <xf numFmtId="167" fontId="0" fillId="0" borderId="8" xfId="0" applyNumberFormat="1"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horizontal="center" vertical="center"/>
    </xf>
    <xf numFmtId="167" fontId="0" fillId="0" borderId="19" xfId="0" applyNumberFormat="1" applyBorder="1" applyAlignment="1">
      <alignment horizontal="center" vertical="center"/>
    </xf>
    <xf numFmtId="167" fontId="4" fillId="3" borderId="13" xfId="2" applyNumberFormat="1" applyFont="1" applyFill="1" applyBorder="1" applyAlignment="1">
      <alignment horizontal="center" vertical="center"/>
    </xf>
    <xf numFmtId="167" fontId="0" fillId="3" borderId="1" xfId="0" applyNumberFormat="1" applyFill="1" applyBorder="1" applyAlignment="1">
      <alignment horizontal="center" vertical="center"/>
    </xf>
    <xf numFmtId="0" fontId="4" fillId="3" borderId="13" xfId="0" applyFont="1" applyFill="1" applyBorder="1" applyAlignment="1">
      <alignment horizontal="left" vertical="center" wrapText="1"/>
    </xf>
    <xf numFmtId="0" fontId="0" fillId="0" borderId="8" xfId="0" applyFont="1" applyBorder="1" applyAlignment="1">
      <alignment horizontal="left" vertical="center" wrapText="1"/>
    </xf>
    <xf numFmtId="0" fontId="0" fillId="0" borderId="8" xfId="0" applyBorder="1" applyAlignment="1">
      <alignment horizontal="left" vertical="center" wrapText="1"/>
    </xf>
    <xf numFmtId="0" fontId="0" fillId="0" borderId="19" xfId="0" applyBorder="1" applyAlignment="1">
      <alignment horizontal="left" vertical="center" wrapText="1"/>
    </xf>
    <xf numFmtId="0" fontId="4" fillId="3" borderId="1" xfId="0" applyFont="1" applyFill="1" applyBorder="1" applyAlignment="1">
      <alignment horizontal="left" vertical="center" wrapText="1"/>
    </xf>
    <xf numFmtId="0" fontId="7" fillId="5" borderId="27" xfId="0" applyFont="1" applyFill="1" applyBorder="1" applyAlignment="1">
      <alignment vertical="center"/>
    </xf>
    <xf numFmtId="167" fontId="2" fillId="3" borderId="1" xfId="2" applyNumberFormat="1" applyFont="1" applyFill="1" applyBorder="1" applyAlignment="1">
      <alignment horizontal="center" vertical="center"/>
    </xf>
    <xf numFmtId="9" fontId="0" fillId="7" borderId="21" xfId="2" applyFont="1" applyFill="1" applyBorder="1" applyAlignment="1">
      <alignment horizontal="center" vertical="center"/>
    </xf>
    <xf numFmtId="0" fontId="0" fillId="3" borderId="24" xfId="0" applyFill="1" applyBorder="1" applyAlignment="1">
      <alignment horizontal="center" vertical="center"/>
    </xf>
    <xf numFmtId="0" fontId="0" fillId="0" borderId="20" xfId="0" applyBorder="1" applyAlignment="1">
      <alignment horizontal="center" vertical="center"/>
    </xf>
    <xf numFmtId="0" fontId="0" fillId="3" borderId="14" xfId="0" applyFill="1" applyBorder="1" applyAlignment="1">
      <alignment horizontal="center" vertical="center"/>
    </xf>
    <xf numFmtId="0" fontId="4" fillId="0" borderId="40" xfId="0" applyFont="1" applyBorder="1" applyAlignment="1">
      <alignment horizontal="center" vertical="center"/>
    </xf>
    <xf numFmtId="0" fontId="0" fillId="0" borderId="6" xfId="0" applyBorder="1" applyAlignment="1">
      <alignment horizontal="left" vertical="center" wrapText="1"/>
    </xf>
    <xf numFmtId="167" fontId="0" fillId="0" borderId="6" xfId="0" applyNumberFormat="1" applyBorder="1" applyAlignment="1">
      <alignment horizontal="center" vertical="center"/>
    </xf>
    <xf numFmtId="0" fontId="0" fillId="0" borderId="6" xfId="0" applyBorder="1" applyAlignment="1">
      <alignment horizontal="center" vertical="center"/>
    </xf>
    <xf numFmtId="167" fontId="2" fillId="0" borderId="6" xfId="2" applyNumberFormat="1" applyFont="1" applyBorder="1" applyAlignment="1">
      <alignment horizontal="center" vertical="center"/>
    </xf>
    <xf numFmtId="10" fontId="7" fillId="5" borderId="28" xfId="0" applyNumberFormat="1" applyFont="1" applyFill="1" applyBorder="1" applyAlignment="1">
      <alignment horizontal="center" vertical="center" wrapText="1"/>
    </xf>
    <xf numFmtId="0" fontId="7" fillId="5" borderId="28"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7" fillId="5" borderId="26" xfId="0" applyFont="1" applyFill="1" applyBorder="1" applyAlignment="1">
      <alignment horizontal="center" vertical="center" textRotation="90"/>
    </xf>
    <xf numFmtId="0" fontId="7" fillId="5" borderId="28" xfId="0" applyFont="1" applyFill="1" applyBorder="1" applyAlignment="1">
      <alignment horizontal="center" vertical="center" textRotation="90"/>
    </xf>
    <xf numFmtId="0" fontId="7" fillId="5" borderId="30" xfId="0" applyFont="1" applyFill="1" applyBorder="1" applyAlignment="1">
      <alignment horizontal="center" vertical="center" textRotation="90"/>
    </xf>
    <xf numFmtId="0" fontId="7" fillId="5" borderId="27" xfId="0" applyFont="1" applyFill="1" applyBorder="1" applyAlignment="1">
      <alignment horizontal="center" vertical="center" textRotation="90"/>
    </xf>
    <xf numFmtId="0" fontId="0" fillId="0" borderId="6" xfId="0" applyBorder="1" applyAlignment="1">
      <alignment horizontal="center" vertical="center" wrapText="1"/>
    </xf>
    <xf numFmtId="0" fontId="15" fillId="3"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16" fillId="0" borderId="8" xfId="0" applyFont="1" applyFill="1" applyBorder="1" applyAlignment="1">
      <alignment vertical="center" wrapText="1"/>
    </xf>
    <xf numFmtId="0" fontId="16" fillId="0" borderId="8" xfId="0" applyFont="1" applyFill="1" applyBorder="1" applyAlignment="1">
      <alignment horizontal="left" vertical="center" wrapText="1"/>
    </xf>
    <xf numFmtId="0" fontId="16" fillId="0" borderId="19" xfId="0" applyFont="1" applyBorder="1" applyAlignment="1">
      <alignment horizontal="left" vertical="center" wrapText="1"/>
    </xf>
    <xf numFmtId="0" fontId="15" fillId="3" borderId="13" xfId="0" applyFont="1" applyFill="1" applyBorder="1" applyAlignment="1">
      <alignment horizontal="left" vertical="center" wrapText="1"/>
    </xf>
    <xf numFmtId="9" fontId="2" fillId="7" borderId="22" xfId="2" applyFont="1" applyFill="1" applyBorder="1" applyAlignment="1">
      <alignment horizontal="center" vertical="center"/>
    </xf>
    <xf numFmtId="0" fontId="0" fillId="3" borderId="8" xfId="0" applyFill="1" applyBorder="1" applyAlignment="1">
      <alignment horizontal="left" vertical="center"/>
    </xf>
    <xf numFmtId="0" fontId="8" fillId="0" borderId="8" xfId="0" applyFont="1" applyBorder="1" applyAlignment="1">
      <alignment horizontal="left" vertical="center" wrapText="1"/>
    </xf>
    <xf numFmtId="10" fontId="8" fillId="0" borderId="8" xfId="2" applyNumberFormat="1" applyFont="1" applyBorder="1" applyAlignment="1">
      <alignment horizontal="center" vertical="center"/>
    </xf>
    <xf numFmtId="167" fontId="8" fillId="0" borderId="8" xfId="0" applyNumberFormat="1" applyFont="1" applyBorder="1" applyAlignment="1">
      <alignment horizontal="center" vertical="center"/>
    </xf>
    <xf numFmtId="0" fontId="8" fillId="0" borderId="8" xfId="0" applyFont="1" applyBorder="1" applyAlignment="1">
      <alignment horizontal="center" vertical="center" wrapText="1"/>
    </xf>
    <xf numFmtId="4" fontId="8" fillId="0" borderId="8" xfId="0" applyNumberFormat="1" applyFont="1" applyBorder="1" applyAlignment="1">
      <alignment horizontal="center" vertical="center"/>
    </xf>
    <xf numFmtId="164" fontId="8" fillId="0" borderId="8" xfId="1" applyFont="1" applyBorder="1" applyAlignment="1">
      <alignment horizontal="center" vertical="center"/>
    </xf>
    <xf numFmtId="9" fontId="8" fillId="4" borderId="8" xfId="2" applyFont="1" applyFill="1" applyBorder="1" applyAlignment="1">
      <alignment horizontal="center" vertical="center"/>
    </xf>
    <xf numFmtId="0" fontId="0" fillId="3" borderId="8" xfId="0" applyFill="1" applyBorder="1" applyAlignment="1">
      <alignment horizontal="left" vertical="center" wrapText="1"/>
    </xf>
    <xf numFmtId="4" fontId="2" fillId="3" borderId="8" xfId="1" applyNumberFormat="1" applyFont="1" applyFill="1" applyBorder="1" applyAlignment="1">
      <alignment horizontal="center" vertical="center"/>
    </xf>
    <xf numFmtId="0" fontId="0" fillId="3" borderId="8" xfId="0" applyFont="1" applyFill="1" applyBorder="1" applyAlignment="1">
      <alignment horizontal="center" vertical="center" wrapText="1"/>
    </xf>
    <xf numFmtId="0" fontId="0" fillId="3" borderId="8" xfId="0" applyFont="1" applyFill="1" applyBorder="1" applyAlignment="1">
      <alignment horizontal="left" vertical="center"/>
    </xf>
    <xf numFmtId="4" fontId="2" fillId="0" borderId="8" xfId="1" applyNumberFormat="1" applyFont="1" applyBorder="1" applyAlignment="1">
      <alignment horizontal="center" vertical="center"/>
    </xf>
    <xf numFmtId="0" fontId="0" fillId="3" borderId="8" xfId="0" applyFont="1" applyFill="1" applyBorder="1" applyAlignment="1">
      <alignment horizontal="left" vertical="center" wrapText="1"/>
    </xf>
    <xf numFmtId="0" fontId="8" fillId="0" borderId="8" xfId="0" applyFont="1" applyBorder="1" applyAlignment="1">
      <alignment vertical="center" wrapText="1"/>
    </xf>
    <xf numFmtId="0" fontId="0" fillId="0" borderId="8" xfId="0" applyFill="1" applyBorder="1" applyAlignment="1">
      <alignment horizontal="center"/>
    </xf>
    <xf numFmtId="0" fontId="0" fillId="0" borderId="8" xfId="0" applyBorder="1" applyAlignment="1">
      <alignment horizontal="center"/>
    </xf>
    <xf numFmtId="167" fontId="2" fillId="0" borderId="8" xfId="2" applyNumberFormat="1" applyFont="1" applyFill="1" applyBorder="1" applyAlignment="1">
      <alignment horizontal="center" vertical="center"/>
    </xf>
    <xf numFmtId="0" fontId="0" fillId="0" borderId="8" xfId="0" applyFill="1" applyBorder="1" applyAlignment="1">
      <alignment horizontal="center" vertical="center"/>
    </xf>
    <xf numFmtId="164" fontId="2" fillId="0" borderId="8" xfId="1" applyFont="1" applyFill="1" applyBorder="1" applyAlignment="1">
      <alignment horizontal="center" vertical="center"/>
    </xf>
    <xf numFmtId="0" fontId="0" fillId="3" borderId="8" xfId="0" applyFont="1" applyFill="1" applyBorder="1" applyAlignment="1">
      <alignment horizontal="center" vertical="center"/>
    </xf>
    <xf numFmtId="0" fontId="7" fillId="6" borderId="4" xfId="0" applyFont="1" applyFill="1" applyBorder="1" applyAlignment="1">
      <alignment horizontal="center" vertical="center" wrapText="1"/>
    </xf>
    <xf numFmtId="0" fontId="7" fillId="5" borderId="49" xfId="0" applyFont="1" applyFill="1" applyBorder="1" applyAlignment="1">
      <alignment horizontal="center" vertical="center" wrapText="1"/>
    </xf>
    <xf numFmtId="169" fontId="0" fillId="4" borderId="0" xfId="0" applyNumberFormat="1" applyFill="1" applyBorder="1"/>
    <xf numFmtId="164" fontId="0" fillId="3" borderId="8" xfId="0" applyNumberFormat="1" applyFont="1" applyFill="1" applyBorder="1" applyAlignment="1">
      <alignment horizontal="left" vertical="center" wrapText="1"/>
    </xf>
    <xf numFmtId="0" fontId="7" fillId="6" borderId="1" xfId="0" applyFont="1" applyFill="1" applyBorder="1" applyAlignment="1">
      <alignment vertical="center"/>
    </xf>
    <xf numFmtId="10" fontId="7" fillId="6"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169" fontId="7" fillId="6"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textRotation="90"/>
    </xf>
    <xf numFmtId="0" fontId="7" fillId="6" borderId="25" xfId="0" applyFont="1" applyFill="1" applyBorder="1" applyAlignment="1">
      <alignment horizontal="center" vertical="center" textRotation="90"/>
    </xf>
    <xf numFmtId="0" fontId="3" fillId="2" borderId="19" xfId="0" applyFont="1" applyFill="1" applyBorder="1" applyAlignment="1">
      <alignment horizontal="center" vertical="center" wrapText="1"/>
    </xf>
    <xf numFmtId="0" fontId="0" fillId="0" borderId="1" xfId="0" applyBorder="1" applyAlignment="1">
      <alignment horizontal="center" vertical="center" wrapText="1"/>
    </xf>
    <xf numFmtId="10" fontId="0" fillId="0" borderId="6" xfId="2" applyNumberFormat="1" applyFont="1" applyBorder="1" applyAlignment="1">
      <alignment horizontal="center" vertical="center"/>
    </xf>
    <xf numFmtId="0" fontId="16" fillId="0" borderId="6" xfId="0" applyFont="1" applyBorder="1" applyAlignment="1">
      <alignment horizontal="left" vertical="center" wrapText="1"/>
    </xf>
    <xf numFmtId="0" fontId="0" fillId="0" borderId="6" xfId="0" applyBorder="1"/>
    <xf numFmtId="0" fontId="0" fillId="7" borderId="6" xfId="0" applyFill="1" applyBorder="1"/>
    <xf numFmtId="0" fontId="0" fillId="3" borderId="1" xfId="0" applyFill="1" applyBorder="1" applyAlignment="1">
      <alignment horizontal="left" vertical="center"/>
    </xf>
    <xf numFmtId="0" fontId="7" fillId="5" borderId="28" xfId="0" applyFont="1" applyFill="1" applyBorder="1" applyAlignment="1">
      <alignment horizontal="left" vertical="center" wrapText="1"/>
    </xf>
    <xf numFmtId="164" fontId="7" fillId="5" borderId="28" xfId="0" applyNumberFormat="1" applyFont="1" applyFill="1" applyBorder="1" applyAlignment="1">
      <alignment horizontal="center" vertical="center" wrapText="1"/>
    </xf>
    <xf numFmtId="0" fontId="0" fillId="3" borderId="50" xfId="0" applyFill="1" applyBorder="1" applyAlignment="1">
      <alignment horizontal="center" vertical="center" wrapText="1"/>
    </xf>
    <xf numFmtId="0" fontId="0" fillId="0" borderId="51" xfId="0" applyBorder="1" applyAlignment="1">
      <alignment horizontal="center" vertical="center" wrapText="1"/>
    </xf>
    <xf numFmtId="0" fontId="0" fillId="3" borderId="43" xfId="0" applyFill="1" applyBorder="1" applyAlignment="1">
      <alignment horizontal="center" vertical="center"/>
    </xf>
    <xf numFmtId="0" fontId="0" fillId="0" borderId="44" xfId="0" applyBorder="1" applyAlignment="1">
      <alignment horizontal="center" vertical="center"/>
    </xf>
    <xf numFmtId="0" fontId="0" fillId="0" borderId="51" xfId="0" applyBorder="1" applyAlignment="1">
      <alignment horizontal="center" vertical="center"/>
    </xf>
    <xf numFmtId="0" fontId="7" fillId="5" borderId="42" xfId="0" applyFont="1" applyFill="1" applyBorder="1" applyAlignment="1">
      <alignment horizontal="center" vertical="center" wrapText="1"/>
    </xf>
    <xf numFmtId="0" fontId="0" fillId="0" borderId="52" xfId="0" applyBorder="1" applyAlignment="1">
      <alignment horizontal="center" vertical="center" wrapText="1"/>
    </xf>
    <xf numFmtId="0" fontId="0" fillId="0" borderId="52" xfId="0" applyBorder="1" applyAlignment="1">
      <alignment horizontal="center" vertical="center"/>
    </xf>
    <xf numFmtId="0" fontId="0" fillId="0" borderId="48" xfId="0" applyBorder="1" applyAlignment="1">
      <alignment horizontal="center" vertical="center"/>
    </xf>
    <xf numFmtId="0" fontId="0" fillId="0" borderId="42" xfId="0" applyBorder="1" applyAlignment="1">
      <alignment horizontal="center" vertical="center" wrapText="1"/>
    </xf>
    <xf numFmtId="0" fontId="0" fillId="3" borderId="50" xfId="0" applyFill="1" applyBorder="1" applyAlignment="1">
      <alignment horizontal="center" vertical="center"/>
    </xf>
    <xf numFmtId="0" fontId="0" fillId="0" borderId="43" xfId="0" applyBorder="1" applyAlignment="1">
      <alignment horizontal="center" vertical="center" wrapText="1"/>
    </xf>
    <xf numFmtId="0" fontId="4" fillId="3" borderId="50" xfId="0" applyFont="1" applyFill="1" applyBorder="1" applyAlignment="1">
      <alignment horizontal="center" vertical="center"/>
    </xf>
    <xf numFmtId="0" fontId="0" fillId="3" borderId="49" xfId="0" applyFill="1" applyBorder="1" applyAlignment="1">
      <alignment horizontal="center" vertical="center"/>
    </xf>
    <xf numFmtId="0" fontId="0" fillId="3" borderId="49" xfId="0" applyFill="1" applyBorder="1" applyAlignment="1">
      <alignment horizontal="center" vertical="center" wrapText="1"/>
    </xf>
    <xf numFmtId="0" fontId="4" fillId="0" borderId="44" xfId="0" applyFont="1" applyBorder="1" applyAlignment="1">
      <alignment horizontal="left" vertical="center" wrapText="1"/>
    </xf>
    <xf numFmtId="0" fontId="0" fillId="0" borderId="4" xfId="0" applyBorder="1" applyAlignment="1">
      <alignment horizontal="center" vertical="center"/>
    </xf>
    <xf numFmtId="0" fontId="0" fillId="0" borderId="4" xfId="0" applyBorder="1"/>
    <xf numFmtId="0" fontId="4" fillId="3" borderId="4" xfId="0" applyFont="1" applyFill="1" applyBorder="1" applyAlignment="1">
      <alignment horizontal="left" vertical="center" wrapText="1"/>
    </xf>
    <xf numFmtId="0" fontId="0" fillId="3" borderId="4" xfId="0" applyFill="1" applyBorder="1" applyAlignment="1">
      <alignment horizontal="center" vertical="center" wrapText="1"/>
    </xf>
    <xf numFmtId="0" fontId="8" fillId="0" borderId="4" xfId="0" applyFont="1" applyBorder="1" applyAlignment="1">
      <alignment horizontal="center" vertical="center"/>
    </xf>
    <xf numFmtId="0" fontId="0" fillId="0" borderId="4" xfId="0" applyFill="1" applyBorder="1" applyAlignment="1">
      <alignment horizontal="center" vertical="center"/>
    </xf>
    <xf numFmtId="0" fontId="0" fillId="0" borderId="4" xfId="0" applyFill="1" applyBorder="1"/>
    <xf numFmtId="164" fontId="2" fillId="3" borderId="25" xfId="1" applyFont="1" applyFill="1" applyBorder="1" applyAlignment="1">
      <alignment horizontal="center" vertical="center"/>
    </xf>
    <xf numFmtId="0" fontId="0" fillId="0" borderId="11" xfId="0" applyBorder="1"/>
    <xf numFmtId="0" fontId="0" fillId="7" borderId="11" xfId="0" applyFill="1" applyBorder="1"/>
    <xf numFmtId="0" fontId="0" fillId="7" borderId="45" xfId="0" applyFill="1" applyBorder="1"/>
    <xf numFmtId="0" fontId="7" fillId="0" borderId="17" xfId="0" applyFont="1" applyBorder="1" applyAlignment="1">
      <alignment horizontal="center" vertical="center"/>
    </xf>
    <xf numFmtId="0" fontId="4" fillId="3" borderId="17" xfId="0" applyFont="1" applyFill="1" applyBorder="1" applyAlignment="1">
      <alignment horizontal="center" vertical="center"/>
    </xf>
    <xf numFmtId="164" fontId="2" fillId="3" borderId="11" xfId="1" applyFont="1" applyFill="1" applyBorder="1" applyAlignment="1">
      <alignment horizontal="center" vertical="center"/>
    </xf>
    <xf numFmtId="9" fontId="2" fillId="3" borderId="11" xfId="2" applyFont="1" applyFill="1" applyBorder="1" applyAlignment="1">
      <alignment horizontal="center" vertical="center"/>
    </xf>
    <xf numFmtId="0" fontId="4" fillId="3" borderId="17" xfId="0" applyFont="1" applyFill="1" applyBorder="1" applyAlignment="1">
      <alignment horizontal="center" vertical="center" wrapText="1"/>
    </xf>
    <xf numFmtId="0" fontId="4" fillId="3" borderId="11" xfId="0" applyFont="1" applyFill="1" applyBorder="1" applyAlignment="1">
      <alignment horizontal="left" vertical="center" wrapText="1"/>
    </xf>
    <xf numFmtId="0" fontId="4" fillId="0" borderId="17" xfId="0" applyFont="1" applyFill="1" applyBorder="1" applyAlignment="1">
      <alignment horizontal="center" vertical="center"/>
    </xf>
    <xf numFmtId="0" fontId="0" fillId="0" borderId="19" xfId="0" applyBorder="1" applyAlignment="1">
      <alignment horizontal="center"/>
    </xf>
    <xf numFmtId="10" fontId="0" fillId="0" borderId="36" xfId="2" applyNumberFormat="1" applyFont="1" applyBorder="1" applyAlignment="1">
      <alignment horizontal="center" vertical="center"/>
    </xf>
    <xf numFmtId="10" fontId="2" fillId="4" borderId="8" xfId="2" applyNumberFormat="1" applyFont="1" applyFill="1" applyBorder="1" applyAlignment="1">
      <alignment horizontal="center" vertical="center"/>
    </xf>
    <xf numFmtId="164" fontId="0" fillId="0" borderId="41" xfId="1" applyFont="1" applyBorder="1" applyAlignment="1">
      <alignment horizontal="center" vertical="center"/>
    </xf>
    <xf numFmtId="9" fontId="0" fillId="0" borderId="40" xfId="2" applyFont="1" applyFill="1" applyBorder="1" applyAlignment="1">
      <alignment horizontal="center" vertical="center"/>
    </xf>
    <xf numFmtId="9" fontId="0" fillId="0" borderId="6" xfId="2" applyFont="1" applyFill="1" applyBorder="1" applyAlignment="1">
      <alignment horizontal="center" vertical="center"/>
    </xf>
    <xf numFmtId="9" fontId="0" fillId="0" borderId="45" xfId="2" applyFont="1" applyFill="1" applyBorder="1" applyAlignment="1">
      <alignment horizontal="center" vertical="center"/>
    </xf>
    <xf numFmtId="9" fontId="0" fillId="0" borderId="46" xfId="2" applyFont="1" applyFill="1" applyBorder="1" applyAlignment="1">
      <alignment horizontal="center" vertical="center"/>
    </xf>
    <xf numFmtId="9" fontId="0" fillId="7" borderId="45" xfId="2" applyFont="1" applyFill="1" applyBorder="1" applyAlignment="1">
      <alignment horizontal="center" vertical="center"/>
    </xf>
    <xf numFmtId="0" fontId="4" fillId="3" borderId="8" xfId="0" applyFont="1" applyFill="1" applyBorder="1" applyAlignment="1">
      <alignment horizontal="center" vertical="center"/>
    </xf>
    <xf numFmtId="0" fontId="0" fillId="3" borderId="8" xfId="0" applyFill="1" applyBorder="1" applyAlignment="1">
      <alignment horizontal="center" vertical="center" wrapText="1"/>
    </xf>
    <xf numFmtId="164" fontId="0" fillId="3" borderId="8" xfId="1" applyFont="1" applyFill="1" applyBorder="1" applyAlignment="1">
      <alignment horizontal="center" vertical="center"/>
    </xf>
    <xf numFmtId="9" fontId="0" fillId="3" borderId="8" xfId="2" applyFont="1" applyFill="1" applyBorder="1" applyAlignment="1">
      <alignment horizontal="center" vertical="center"/>
    </xf>
    <xf numFmtId="0" fontId="0" fillId="0" borderId="1" xfId="0" applyBorder="1" applyAlignment="1">
      <alignment horizontal="center" vertical="center" wrapText="1"/>
    </xf>
    <xf numFmtId="0" fontId="4" fillId="3" borderId="1" xfId="0" applyFont="1" applyFill="1" applyBorder="1" applyAlignment="1">
      <alignment horizontal="center" vertical="center"/>
    </xf>
    <xf numFmtId="49" fontId="4" fillId="4" borderId="0" xfId="0" applyNumberFormat="1" applyFont="1" applyFill="1" applyBorder="1" applyAlignment="1">
      <alignment horizontal="center" vertical="center"/>
    </xf>
    <xf numFmtId="49" fontId="4" fillId="4" borderId="0" xfId="0" applyNumberFormat="1" applyFont="1" applyFill="1" applyBorder="1" applyAlignment="1">
      <alignment horizontal="center" vertical="center" wrapText="1"/>
    </xf>
    <xf numFmtId="0" fontId="8" fillId="4" borderId="0" xfId="0" applyFont="1" applyFill="1"/>
    <xf numFmtId="0" fontId="0" fillId="4" borderId="0" xfId="0" applyFill="1" applyBorder="1" applyAlignment="1">
      <alignment horizontal="left" vertical="center"/>
    </xf>
    <xf numFmtId="49" fontId="4" fillId="8" borderId="0" xfId="0" applyNumberFormat="1" applyFont="1" applyFill="1" applyBorder="1" applyAlignment="1">
      <alignment horizontal="center" vertical="center" wrapText="1"/>
    </xf>
    <xf numFmtId="0" fontId="3" fillId="2" borderId="0" xfId="0" applyFont="1" applyFill="1" applyAlignment="1">
      <alignment horizontal="center" vertical="center"/>
    </xf>
    <xf numFmtId="0" fontId="7" fillId="6" borderId="23" xfId="0" applyFont="1" applyFill="1" applyBorder="1" applyAlignment="1">
      <alignment horizontal="center" vertical="center"/>
    </xf>
    <xf numFmtId="0" fontId="7" fillId="5" borderId="26" xfId="0" applyFont="1" applyFill="1" applyBorder="1" applyAlignment="1">
      <alignment horizontal="center" vertical="center"/>
    </xf>
    <xf numFmtId="0" fontId="7" fillId="5" borderId="31" xfId="0" applyFont="1" applyFill="1" applyBorder="1" applyAlignment="1">
      <alignment horizontal="center" vertical="center"/>
    </xf>
    <xf numFmtId="0" fontId="7" fillId="5" borderId="35" xfId="0" applyFont="1" applyFill="1" applyBorder="1" applyAlignment="1">
      <alignment horizontal="center" vertical="center"/>
    </xf>
    <xf numFmtId="0" fontId="25" fillId="2" borderId="0" xfId="0" applyFont="1" applyFill="1" applyAlignment="1">
      <alignment horizontal="left" vertical="center"/>
    </xf>
    <xf numFmtId="17" fontId="3" fillId="2" borderId="13" xfId="0" applyNumberFormat="1" applyFont="1" applyFill="1" applyBorder="1" applyAlignment="1">
      <alignment horizontal="center" vertical="center" textRotation="90"/>
    </xf>
    <xf numFmtId="0" fontId="3" fillId="2" borderId="19" xfId="0" applyFont="1" applyFill="1" applyBorder="1" applyAlignment="1">
      <alignment horizontal="center" vertical="center" textRotation="90"/>
    </xf>
    <xf numFmtId="0" fontId="0" fillId="4" borderId="0" xfId="0" applyFill="1" applyBorder="1" applyAlignment="1">
      <alignment horizontal="left" wrapText="1"/>
    </xf>
    <xf numFmtId="49" fontId="4" fillId="4" borderId="0" xfId="0" applyNumberFormat="1" applyFont="1" applyFill="1" applyBorder="1" applyAlignment="1">
      <alignment horizontal="center" vertical="center" wrapText="1"/>
    </xf>
    <xf numFmtId="0" fontId="4" fillId="0" borderId="9" xfId="0" applyFont="1" applyBorder="1" applyAlignment="1">
      <alignment horizontal="center"/>
    </xf>
    <xf numFmtId="0" fontId="4" fillId="0" borderId="10" xfId="0" applyFont="1" applyBorder="1" applyAlignment="1">
      <alignment horizontal="center"/>
    </xf>
    <xf numFmtId="0" fontId="4" fillId="0" borderId="5" xfId="0" applyFont="1" applyBorder="1" applyAlignment="1">
      <alignment horizontal="center"/>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3" xfId="0" applyFont="1" applyFill="1" applyBorder="1" applyAlignment="1">
      <alignment horizontal="center" vertical="center" wrapText="1"/>
    </xf>
    <xf numFmtId="0" fontId="3" fillId="2" borderId="19" xfId="0" applyFont="1" applyFill="1" applyBorder="1" applyAlignment="1">
      <alignment horizontal="center" vertical="center" wrapText="1"/>
    </xf>
    <xf numFmtId="17" fontId="3" fillId="2" borderId="15" xfId="0" applyNumberFormat="1" applyFont="1" applyFill="1" applyBorder="1" applyAlignment="1">
      <alignment horizontal="center" vertical="center" textRotation="90"/>
    </xf>
    <xf numFmtId="0" fontId="3" fillId="2" borderId="21" xfId="0" applyFont="1" applyFill="1" applyBorder="1" applyAlignment="1">
      <alignment horizontal="center" vertical="center" textRotation="90"/>
    </xf>
    <xf numFmtId="0" fontId="3" fillId="2" borderId="4" xfId="0" applyFont="1" applyFill="1" applyBorder="1" applyAlignment="1">
      <alignment horizontal="center" vertical="center" wrapText="1"/>
    </xf>
  </cellXfs>
  <cellStyles count="28">
    <cellStyle name="Estilo 1" xfId="7"/>
    <cellStyle name="Millares" xfId="1" builtinId="3"/>
    <cellStyle name="Millares 2" xfId="4"/>
    <cellStyle name="Millares 2 2" xfId="25"/>
    <cellStyle name="Millares 3" xfId="6"/>
    <cellStyle name="Millares 4" xfId="23"/>
    <cellStyle name="Normal" xfId="0" builtinId="0"/>
    <cellStyle name="Normal 10" xfId="8"/>
    <cellStyle name="Normal 2" xfId="3"/>
    <cellStyle name="Normal 2 2" xfId="24"/>
    <cellStyle name="Normal 2 2 2" xfId="9"/>
    <cellStyle name="Normal 3" xfId="5"/>
    <cellStyle name="Normal 3 2" xfId="10"/>
    <cellStyle name="Normal 3 3" xfId="11"/>
    <cellStyle name="Normal 32" xfId="12"/>
    <cellStyle name="Normal 37" xfId="13"/>
    <cellStyle name="Normal 4" xfId="22"/>
    <cellStyle name="Normal 41" xfId="14"/>
    <cellStyle name="Normal 45" xfId="15"/>
    <cellStyle name="Normal 49" xfId="16"/>
    <cellStyle name="Normal 53" xfId="17"/>
    <cellStyle name="Normal 57" xfId="18"/>
    <cellStyle name="Normal 6" xfId="27"/>
    <cellStyle name="Normal 61" xfId="19"/>
    <cellStyle name="Normal 65" xfId="20"/>
    <cellStyle name="Normal 7" xfId="26"/>
    <cellStyle name="Normal 73" xfId="21"/>
    <cellStyle name="Porcentaje" xfId="2" builtinId="5"/>
  </cellStyles>
  <dxfs count="6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b/>
        <i val="0"/>
      </font>
      <fill>
        <patternFill>
          <bgColor rgb="FFFF0000"/>
        </patternFill>
      </fill>
    </dxf>
  </dxfs>
  <tableStyles count="0" defaultTableStyle="TableStyleMedium2"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483112170605846"/>
          <c:y val="0.11246398912231842"/>
          <c:w val="0.56790203109787607"/>
          <c:h val="0.8434841753950475"/>
        </c:manualLayout>
      </c:layout>
      <c:barChart>
        <c:barDir val="bar"/>
        <c:grouping val="clustered"/>
        <c:varyColors val="0"/>
        <c:ser>
          <c:idx val="0"/>
          <c:order val="0"/>
          <c:tx>
            <c:strRef>
              <c:f>'PRODUCTOS Y ACTIVIDADES'!$D$15</c:f>
              <c:strCache>
                <c:ptCount val="1"/>
                <c:pt idx="0">
                  <c:v>Planificado</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('PRODUCTOS Y ACTIVIDADES'!$C$16,'PRODUCTOS Y ACTIVIDADES'!$C$17,'PRODUCTOS Y ACTIVIDADES'!$C$27,'PRODUCTOS Y ACTIVIDADES'!$C$44,'PRODUCTOS Y ACTIVIDADES'!$C$50,'PRODUCTOS Y ACTIVIDADES'!$C$56,'PRODUCTOS Y ACTIVIDADES'!$C$61,'PRODUCTOS Y ACTIVIDADES'!$C$85,'PRODUCTOS Y ACTIVIDADES'!$C$105,'PRODUCTOS Y ACTIVIDADES'!$C$128,'PRODUCTOS Y ACTIVIDADES'!$C$146,'PRODUCTOS Y ACTIVIDADES'!$C$173,'PRODUCTOS Y ACTIVIDADES'!$C$194,'PRODUCTOS Y ACTIVIDADES'!$C$207,'PRODUCTOS Y ACTIVIDADES'!$C$219)</c:f>
              <c:strCache>
                <c:ptCount val="15"/>
                <c:pt idx="0">
                  <c:v>POA ESTACIÓN EXPERIMENTAL</c:v>
                </c:pt>
                <c:pt idx="1">
                  <c:v>RECURSOS FITOGENÉTICOS</c:v>
                </c:pt>
                <c:pt idx="2">
                  <c:v>MAIZ (INVESTIGACION)</c:v>
                </c:pt>
                <c:pt idx="3">
                  <c:v>MAIZ (PRODUCCION)</c:v>
                </c:pt>
                <c:pt idx="4">
                  <c:v>Ganadería- Producción</c:v>
                </c:pt>
                <c:pt idx="5">
                  <c:v>Ganadería- Investigacion</c:v>
                </c:pt>
                <c:pt idx="6">
                  <c:v>SUELOS Y AGUAS - CACAO</c:v>
                </c:pt>
                <c:pt idx="7">
                  <c:v>BANANO</c:v>
                </c:pt>
                <c:pt idx="8">
                  <c:v>CACAO</c:v>
                </c:pt>
                <c:pt idx="9">
                  <c:v>CAFÉ</c:v>
                </c:pt>
                <c:pt idx="10">
                  <c:v>PRODUCCIÓN
LABORATORIO CALIDAD INTEGRAL CACAO Y CAFÉ</c:v>
                </c:pt>
                <c:pt idx="11">
                  <c:v>Biotecnologia</c:v>
                </c:pt>
                <c:pt idx="12">
                  <c:v>Protección Vegetal</c:v>
                </c:pt>
                <c:pt idx="13">
                  <c:v>TRANSFERENCIA</c:v>
                </c:pt>
                <c:pt idx="14">
                  <c:v>PRODUCCIÓN DE SEMILLAS Y VENTAS DE BIENES Y SERVICIOS AGROPECUARIOS</c:v>
                </c:pt>
              </c:strCache>
            </c:strRef>
          </c:cat>
          <c:val>
            <c:numRef>
              <c:f>('PRODUCTOS Y ACTIVIDADES'!$D$16,'PRODUCTOS Y ACTIVIDADES'!$D$17,'PRODUCTOS Y ACTIVIDADES'!$D$27,'PRODUCTOS Y ACTIVIDADES'!$D$44,'PRODUCTOS Y ACTIVIDADES'!$D$50,'PRODUCTOS Y ACTIVIDADES'!$D$56,'PRODUCTOS Y ACTIVIDADES'!$D$61,'PRODUCTOS Y ACTIVIDADES'!$D$85,'PRODUCTOS Y ACTIVIDADES'!$D$105,'PRODUCTOS Y ACTIVIDADES'!$D$128,'PRODUCTOS Y ACTIVIDADES'!$D$146,'PRODUCTOS Y ACTIVIDADES'!$D$173,'PRODUCTOS Y ACTIVIDADES'!$D$194,'PRODUCTOS Y ACTIVIDADES'!$D$207,'PRODUCTOS Y ACTIVIDADES'!$D$219)</c:f>
              <c:numCache>
                <c:formatCode>0.00%</c:formatCode>
                <c:ptCount val="15"/>
                <c:pt idx="0">
                  <c:v>1</c:v>
                </c:pt>
                <c:pt idx="1">
                  <c:v>1.0000000000000002</c:v>
                </c:pt>
                <c:pt idx="2">
                  <c:v>1</c:v>
                </c:pt>
                <c:pt idx="3">
                  <c:v>1</c:v>
                </c:pt>
                <c:pt idx="4">
                  <c:v>1</c:v>
                </c:pt>
                <c:pt idx="5">
                  <c:v>1</c:v>
                </c:pt>
                <c:pt idx="6">
                  <c:v>1</c:v>
                </c:pt>
                <c:pt idx="7">
                  <c:v>1</c:v>
                </c:pt>
                <c:pt idx="8">
                  <c:v>1</c:v>
                </c:pt>
                <c:pt idx="9">
                  <c:v>1</c:v>
                </c:pt>
                <c:pt idx="10">
                  <c:v>1</c:v>
                </c:pt>
                <c:pt idx="11">
                  <c:v>1</c:v>
                </c:pt>
                <c:pt idx="12">
                  <c:v>1</c:v>
                </c:pt>
                <c:pt idx="13">
                  <c:v>1</c:v>
                </c:pt>
                <c:pt idx="14">
                  <c:v>1</c:v>
                </c:pt>
              </c:numCache>
            </c:numRef>
          </c:val>
        </c:ser>
        <c:ser>
          <c:idx val="1"/>
          <c:order val="1"/>
          <c:tx>
            <c:strRef>
              <c:f>'PRODUCTOS Y ACTIVIDADES'!$E$15</c:f>
              <c:strCache>
                <c:ptCount val="1"/>
                <c:pt idx="0">
                  <c:v>Ejecución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('PRODUCTOS Y ACTIVIDADES'!$C$16,'PRODUCTOS Y ACTIVIDADES'!$C$17,'PRODUCTOS Y ACTIVIDADES'!$C$27,'PRODUCTOS Y ACTIVIDADES'!$C$44,'PRODUCTOS Y ACTIVIDADES'!$C$50,'PRODUCTOS Y ACTIVIDADES'!$C$56,'PRODUCTOS Y ACTIVIDADES'!$C$61,'PRODUCTOS Y ACTIVIDADES'!$C$85,'PRODUCTOS Y ACTIVIDADES'!$C$105,'PRODUCTOS Y ACTIVIDADES'!$C$128,'PRODUCTOS Y ACTIVIDADES'!$C$146,'PRODUCTOS Y ACTIVIDADES'!$C$173,'PRODUCTOS Y ACTIVIDADES'!$C$194,'PRODUCTOS Y ACTIVIDADES'!$C$207,'PRODUCTOS Y ACTIVIDADES'!$C$219)</c:f>
              <c:strCache>
                <c:ptCount val="15"/>
                <c:pt idx="0">
                  <c:v>POA ESTACIÓN EXPERIMENTAL</c:v>
                </c:pt>
                <c:pt idx="1">
                  <c:v>RECURSOS FITOGENÉTICOS</c:v>
                </c:pt>
                <c:pt idx="2">
                  <c:v>MAIZ (INVESTIGACION)</c:v>
                </c:pt>
                <c:pt idx="3">
                  <c:v>MAIZ (PRODUCCION)</c:v>
                </c:pt>
                <c:pt idx="4">
                  <c:v>Ganadería- Producción</c:v>
                </c:pt>
                <c:pt idx="5">
                  <c:v>Ganadería- Investigacion</c:v>
                </c:pt>
                <c:pt idx="6">
                  <c:v>SUELOS Y AGUAS - CACAO</c:v>
                </c:pt>
                <c:pt idx="7">
                  <c:v>BANANO</c:v>
                </c:pt>
                <c:pt idx="8">
                  <c:v>CACAO</c:v>
                </c:pt>
                <c:pt idx="9">
                  <c:v>CAFÉ</c:v>
                </c:pt>
                <c:pt idx="10">
                  <c:v>PRODUCCIÓN
LABORATORIO CALIDAD INTEGRAL CACAO Y CAFÉ</c:v>
                </c:pt>
                <c:pt idx="11">
                  <c:v>Biotecnologia</c:v>
                </c:pt>
                <c:pt idx="12">
                  <c:v>Protección Vegetal</c:v>
                </c:pt>
                <c:pt idx="13">
                  <c:v>TRANSFERENCIA</c:v>
                </c:pt>
                <c:pt idx="14">
                  <c:v>PRODUCCIÓN DE SEMILLAS Y VENTAS DE BIENES Y SERVICIOS AGROPECUARIOS</c:v>
                </c:pt>
              </c:strCache>
            </c:strRef>
          </c:cat>
          <c:val>
            <c:numRef>
              <c:f>('PRODUCTOS Y ACTIVIDADES'!$E$16,'PRODUCTOS Y ACTIVIDADES'!$E$17,'PRODUCTOS Y ACTIVIDADES'!$E$27,'PRODUCTOS Y ACTIVIDADES'!$E$44,'PRODUCTOS Y ACTIVIDADES'!$E$50,'PRODUCTOS Y ACTIVIDADES'!$E$56,'PRODUCTOS Y ACTIVIDADES'!$E$61,'PRODUCTOS Y ACTIVIDADES'!$E$85,'PRODUCTOS Y ACTIVIDADES'!$E$105,'PRODUCTOS Y ACTIVIDADES'!$E$128,'PRODUCTOS Y ACTIVIDADES'!$E$146,'PRODUCTOS Y ACTIVIDADES'!$E$173,'PRODUCTOS Y ACTIVIDADES'!$E$194,'PRODUCTOS Y ACTIVIDADES'!$E$207,'PRODUCTOS Y ACTIVIDADES'!$E$219)</c:f>
              <c:numCache>
                <c:formatCode>0.00%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er>
        <c:dLbls>
          <c:showLegendKey val="0"/>
          <c:showVal val="1"/>
          <c:showCatName val="0"/>
          <c:showSerName val="0"/>
          <c:showPercent val="0"/>
          <c:showBubbleSize val="0"/>
        </c:dLbls>
        <c:gapWidth val="150"/>
        <c:overlap val="-25"/>
        <c:axId val="-149618688"/>
        <c:axId val="-149616512"/>
      </c:barChart>
      <c:catAx>
        <c:axId val="-149618688"/>
        <c:scaling>
          <c:orientation val="minMax"/>
        </c:scaling>
        <c:delete val="0"/>
        <c:axPos val="l"/>
        <c:numFmt formatCode="General" sourceLinked="0"/>
        <c:majorTickMark val="none"/>
        <c:minorTickMark val="none"/>
        <c:tickLblPos val="nextTo"/>
        <c:crossAx val="-149616512"/>
        <c:crosses val="autoZero"/>
        <c:auto val="1"/>
        <c:lblAlgn val="ctr"/>
        <c:lblOffset val="100"/>
        <c:noMultiLvlLbl val="0"/>
      </c:catAx>
      <c:valAx>
        <c:axId val="-149616512"/>
        <c:scaling>
          <c:orientation val="minMax"/>
        </c:scaling>
        <c:delete val="1"/>
        <c:axPos val="b"/>
        <c:numFmt formatCode="0.00%" sourceLinked="1"/>
        <c:majorTickMark val="out"/>
        <c:minorTickMark val="none"/>
        <c:tickLblPos val="nextTo"/>
        <c:crossAx val="-149618688"/>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1311086</xdr:colOff>
      <xdr:row>0</xdr:row>
      <xdr:rowOff>0</xdr:rowOff>
    </xdr:from>
    <xdr:to>
      <xdr:col>24</xdr:col>
      <xdr:colOff>0</xdr:colOff>
      <xdr:row>12</xdr:row>
      <xdr:rowOff>324970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80"/>
  <sheetViews>
    <sheetView tabSelected="1" zoomScale="85" zoomScaleNormal="85" workbookViewId="0">
      <selection activeCell="G13" sqref="G13"/>
    </sheetView>
  </sheetViews>
  <sheetFormatPr baseColWidth="10" defaultColWidth="10.85546875" defaultRowHeight="15"/>
  <cols>
    <col min="1" max="1" width="4.140625" style="13" customWidth="1"/>
    <col min="2" max="2" width="15.28515625" style="1" customWidth="1"/>
    <col min="3" max="3" width="46.42578125" customWidth="1"/>
    <col min="4" max="4" width="10.7109375" style="1" customWidth="1"/>
    <col min="5" max="5" width="9.42578125" style="2" customWidth="1"/>
    <col min="6" max="6" width="11" style="1" customWidth="1"/>
    <col min="7" max="7" width="10.5703125" customWidth="1"/>
    <col min="8" max="8" width="13.7109375" hidden="1" customWidth="1"/>
    <col min="9" max="9" width="26.28515625" customWidth="1"/>
    <col min="10" max="10" width="19.28515625" customWidth="1"/>
    <col min="11" max="11" width="11.28515625" customWidth="1"/>
    <col min="12" max="12" width="10.5703125" customWidth="1"/>
    <col min="13" max="24" width="5.42578125" customWidth="1"/>
    <col min="25" max="25" width="40.28515625" hidden="1" customWidth="1"/>
    <col min="26" max="26" width="10.85546875" style="16" customWidth="1"/>
    <col min="27" max="16384" width="10.85546875" style="16"/>
  </cols>
  <sheetData>
    <row r="1" spans="1:25" customFormat="1" ht="21">
      <c r="A1" s="13"/>
      <c r="B1" s="472" t="s">
        <v>33</v>
      </c>
      <c r="C1" s="3"/>
      <c r="D1" s="3"/>
      <c r="E1" s="3"/>
      <c r="F1" s="3"/>
      <c r="G1" s="3"/>
      <c r="H1" s="3"/>
      <c r="I1" s="3"/>
      <c r="J1" s="3"/>
      <c r="K1" s="3"/>
      <c r="L1" s="3"/>
    </row>
    <row r="2" spans="1:25" customFormat="1" ht="21">
      <c r="A2" s="13"/>
      <c r="B2" s="472" t="s">
        <v>32</v>
      </c>
      <c r="C2" s="3"/>
      <c r="D2" s="3"/>
      <c r="E2" s="3"/>
      <c r="F2" s="3"/>
      <c r="G2" s="3"/>
      <c r="H2" s="3"/>
      <c r="I2" s="3"/>
      <c r="J2" s="3"/>
      <c r="K2" s="3"/>
      <c r="L2" s="3"/>
    </row>
    <row r="3" spans="1:25" customFormat="1">
      <c r="A3" s="13"/>
      <c r="B3" s="467"/>
      <c r="C3" s="3"/>
      <c r="D3" s="4"/>
      <c r="E3" s="4"/>
      <c r="F3" s="4"/>
      <c r="G3" s="4"/>
      <c r="H3" s="4"/>
      <c r="I3" s="4"/>
      <c r="J3" s="4"/>
      <c r="K3" s="4"/>
      <c r="L3" s="4"/>
    </row>
    <row r="4" spans="1:25" customFormat="1">
      <c r="A4" s="13"/>
      <c r="B4" s="462" t="s">
        <v>12</v>
      </c>
      <c r="C4" s="475"/>
      <c r="D4" s="475"/>
      <c r="E4" s="475"/>
      <c r="F4" s="475"/>
      <c r="G4" s="475"/>
      <c r="H4" s="475"/>
      <c r="I4" s="475"/>
      <c r="J4" s="475"/>
      <c r="K4" s="475"/>
      <c r="L4" s="475"/>
      <c r="M4" s="5"/>
      <c r="N4" s="5"/>
      <c r="O4" s="5"/>
      <c r="P4" s="5"/>
    </row>
    <row r="5" spans="1:25" customFormat="1">
      <c r="A5" s="13"/>
      <c r="B5" s="462" t="s">
        <v>26</v>
      </c>
      <c r="C5" s="465" t="s">
        <v>259</v>
      </c>
      <c r="D5" s="6"/>
      <c r="E5" s="7"/>
      <c r="F5" s="6"/>
      <c r="G5" s="5"/>
      <c r="H5" s="5"/>
      <c r="I5" s="5"/>
      <c r="J5" s="5"/>
      <c r="K5" s="5"/>
      <c r="L5" s="5"/>
      <c r="M5" s="5"/>
      <c r="N5" s="5"/>
      <c r="O5" s="5"/>
      <c r="P5" s="5"/>
    </row>
    <row r="6" spans="1:25" customFormat="1" ht="30">
      <c r="A6" s="13"/>
      <c r="B6" s="463" t="s">
        <v>11</v>
      </c>
      <c r="C6" s="465" t="s">
        <v>260</v>
      </c>
      <c r="D6" s="6"/>
      <c r="E6" s="7"/>
      <c r="F6" s="6"/>
      <c r="G6" s="5"/>
      <c r="H6" s="5"/>
      <c r="I6" s="5"/>
      <c r="J6" s="5"/>
      <c r="K6" s="5"/>
      <c r="L6" s="5"/>
      <c r="M6" s="5"/>
      <c r="N6" s="5"/>
      <c r="O6" s="5"/>
      <c r="P6" s="5"/>
    </row>
    <row r="7" spans="1:25" customFormat="1">
      <c r="A7" s="13"/>
      <c r="B7" s="462"/>
      <c r="C7" s="8"/>
      <c r="D7" s="9"/>
      <c r="E7" s="10"/>
      <c r="F7" s="9"/>
      <c r="G7" s="5"/>
      <c r="H7" s="5"/>
      <c r="I7" s="5"/>
      <c r="J7" s="5"/>
      <c r="K7" s="5"/>
      <c r="L7" s="5"/>
      <c r="M7" s="5"/>
      <c r="N7" s="5"/>
      <c r="O7" s="5"/>
      <c r="P7" s="5"/>
    </row>
    <row r="8" spans="1:25" customFormat="1">
      <c r="A8" s="13"/>
      <c r="B8" s="462"/>
      <c r="D8" s="5"/>
      <c r="E8" s="7"/>
      <c r="F8" s="6"/>
      <c r="G8" s="5"/>
      <c r="H8" s="5"/>
      <c r="I8" s="5"/>
      <c r="J8" s="5"/>
      <c r="K8" s="5"/>
      <c r="L8" s="396"/>
      <c r="M8" s="5"/>
      <c r="N8" s="5"/>
      <c r="O8" s="5"/>
      <c r="P8" s="5"/>
    </row>
    <row r="9" spans="1:25" customFormat="1">
      <c r="A9" s="13"/>
      <c r="B9" s="1"/>
      <c r="C9" s="5"/>
      <c r="D9" s="11"/>
      <c r="E9" s="12"/>
      <c r="F9" s="11"/>
      <c r="G9" s="5"/>
      <c r="H9" s="5"/>
      <c r="I9" s="5"/>
      <c r="J9" s="5"/>
      <c r="K9" s="5"/>
      <c r="L9" s="5"/>
      <c r="M9" s="5"/>
      <c r="N9" s="5"/>
      <c r="O9" s="5"/>
      <c r="P9" s="5"/>
    </row>
    <row r="10" spans="1:25" customFormat="1">
      <c r="A10" s="13"/>
      <c r="B10" s="476"/>
      <c r="C10" s="5"/>
      <c r="D10" s="6"/>
      <c r="E10" s="7"/>
      <c r="F10" s="6"/>
      <c r="G10" s="5"/>
      <c r="H10" s="5"/>
      <c r="I10" s="5"/>
      <c r="J10" s="5"/>
      <c r="K10" s="5"/>
      <c r="L10" s="5"/>
      <c r="M10" s="5"/>
      <c r="N10" s="5"/>
      <c r="O10" s="5"/>
      <c r="P10" s="5"/>
    </row>
    <row r="11" spans="1:25" customFormat="1">
      <c r="A11" s="13"/>
      <c r="B11" s="476"/>
      <c r="C11" s="5"/>
      <c r="D11" s="19"/>
      <c r="E11" s="7"/>
      <c r="F11" s="6"/>
      <c r="G11" s="5"/>
      <c r="H11" s="5"/>
      <c r="I11" s="5"/>
      <c r="J11" s="5"/>
      <c r="K11" s="5"/>
      <c r="L11" s="5"/>
      <c r="M11" s="5"/>
      <c r="N11" s="5"/>
      <c r="O11" s="5"/>
      <c r="P11" s="5"/>
    </row>
    <row r="12" spans="1:25" customFormat="1" ht="15.75" thickBot="1">
      <c r="A12" s="13"/>
      <c r="B12" s="476"/>
      <c r="C12" s="5"/>
      <c r="D12" s="19"/>
      <c r="E12" s="7"/>
      <c r="F12" s="6"/>
      <c r="G12" s="5"/>
      <c r="H12" s="5"/>
      <c r="I12" s="5"/>
      <c r="J12" s="5"/>
      <c r="K12" s="5"/>
      <c r="L12" s="5"/>
      <c r="M12" s="5"/>
      <c r="N12" s="5"/>
      <c r="O12" s="5"/>
      <c r="P12" s="5"/>
    </row>
    <row r="13" spans="1:25" customFormat="1" ht="45.75" thickBot="1">
      <c r="A13" s="13"/>
      <c r="B13" s="466" t="s">
        <v>28</v>
      </c>
      <c r="C13" s="18">
        <v>14</v>
      </c>
      <c r="D13" s="20"/>
      <c r="E13" s="15"/>
      <c r="F13" s="14"/>
      <c r="G13" s="13"/>
      <c r="H13" s="13"/>
      <c r="I13" s="13"/>
      <c r="J13" s="13"/>
      <c r="K13" s="13"/>
      <c r="L13" s="13"/>
      <c r="M13" s="477" t="s">
        <v>388</v>
      </c>
      <c r="N13" s="478"/>
      <c r="O13" s="478"/>
      <c r="P13" s="478"/>
      <c r="Q13" s="478"/>
      <c r="R13" s="478"/>
      <c r="S13" s="478"/>
      <c r="T13" s="478"/>
      <c r="U13" s="478"/>
      <c r="V13" s="478"/>
      <c r="W13" s="478"/>
      <c r="X13" s="479"/>
    </row>
    <row r="14" spans="1:25" customFormat="1">
      <c r="A14" s="13"/>
      <c r="B14" s="480" t="s">
        <v>5</v>
      </c>
      <c r="C14" s="482" t="s">
        <v>4</v>
      </c>
      <c r="D14" s="484" t="s">
        <v>1</v>
      </c>
      <c r="E14" s="484"/>
      <c r="F14" s="484" t="s">
        <v>6</v>
      </c>
      <c r="G14" s="484"/>
      <c r="H14" s="484" t="s">
        <v>27</v>
      </c>
      <c r="I14" s="484" t="s">
        <v>29</v>
      </c>
      <c r="J14" s="484" t="s">
        <v>2</v>
      </c>
      <c r="K14" s="484" t="s">
        <v>30</v>
      </c>
      <c r="L14" s="484" t="s">
        <v>3</v>
      </c>
      <c r="M14" s="473" t="s">
        <v>14</v>
      </c>
      <c r="N14" s="473" t="s">
        <v>15</v>
      </c>
      <c r="O14" s="473" t="s">
        <v>16</v>
      </c>
      <c r="P14" s="473" t="s">
        <v>17</v>
      </c>
      <c r="Q14" s="473" t="s">
        <v>18</v>
      </c>
      <c r="R14" s="473" t="s">
        <v>19</v>
      </c>
      <c r="S14" s="473" t="s">
        <v>20</v>
      </c>
      <c r="T14" s="473" t="s">
        <v>21</v>
      </c>
      <c r="U14" s="473" t="s">
        <v>22</v>
      </c>
      <c r="V14" s="473" t="s">
        <v>23</v>
      </c>
      <c r="W14" s="473" t="s">
        <v>24</v>
      </c>
      <c r="X14" s="486" t="s">
        <v>25</v>
      </c>
      <c r="Y14" s="488" t="s">
        <v>10</v>
      </c>
    </row>
    <row r="15" spans="1:25" ht="30.75" thickBot="1">
      <c r="B15" s="481"/>
      <c r="C15" s="483"/>
      <c r="D15" s="404" t="s">
        <v>0</v>
      </c>
      <c r="E15" s="404" t="s">
        <v>9</v>
      </c>
      <c r="F15" s="404" t="s">
        <v>7</v>
      </c>
      <c r="G15" s="404" t="s">
        <v>8</v>
      </c>
      <c r="H15" s="485"/>
      <c r="I15" s="485"/>
      <c r="J15" s="485"/>
      <c r="K15" s="485"/>
      <c r="L15" s="485"/>
      <c r="M15" s="474"/>
      <c r="N15" s="474"/>
      <c r="O15" s="474"/>
      <c r="P15" s="474"/>
      <c r="Q15" s="474"/>
      <c r="R15" s="474"/>
      <c r="S15" s="474"/>
      <c r="T15" s="474"/>
      <c r="U15" s="474"/>
      <c r="V15" s="474"/>
      <c r="W15" s="474"/>
      <c r="X15" s="487"/>
      <c r="Y15" s="488"/>
    </row>
    <row r="16" spans="1:25" s="17" customFormat="1" ht="15.75" thickBot="1">
      <c r="A16" s="464"/>
      <c r="B16" s="468"/>
      <c r="C16" s="398" t="s">
        <v>13</v>
      </c>
      <c r="D16" s="399">
        <f>(D17+D27+D44+D50+D56+D61+D85+D105+D128+D146+D173+D194+D207+D219)/(C13)</f>
        <v>1</v>
      </c>
      <c r="E16" s="399">
        <f>(E17+E27+E44+E50+E56+E61+E85+E105+E128+E146+E173+E194+E207+E219)*1/(D17+D27+D44+D50+D56+D61+D85+D105+D128+D146+D173+D194+D207+D219)</f>
        <v>0</v>
      </c>
      <c r="F16" s="400"/>
      <c r="G16" s="400"/>
      <c r="H16" s="400"/>
      <c r="I16" s="400"/>
      <c r="J16" s="400"/>
      <c r="K16" s="401">
        <f>+K17+K27+K44+K50+K56+K61+K85+K105+K128+K146+K173+K194+K207+K219</f>
        <v>491574.74</v>
      </c>
      <c r="L16" s="401">
        <f>+L17+L27+L44+L50+L56+L61+L85+L105+L128+L146+L173+L194+L207+L219</f>
        <v>171711.73</v>
      </c>
      <c r="M16" s="402"/>
      <c r="N16" s="402"/>
      <c r="O16" s="402"/>
      <c r="P16" s="402"/>
      <c r="Q16" s="402"/>
      <c r="R16" s="402"/>
      <c r="S16" s="402"/>
      <c r="T16" s="402"/>
      <c r="U16" s="402"/>
      <c r="V16" s="402"/>
      <c r="W16" s="402"/>
      <c r="X16" s="403"/>
      <c r="Y16" s="394"/>
    </row>
    <row r="17" spans="1:35" s="17" customFormat="1" ht="15.75" thickBot="1">
      <c r="A17" s="464"/>
      <c r="B17" s="469" t="s">
        <v>57</v>
      </c>
      <c r="C17" s="347" t="s">
        <v>58</v>
      </c>
      <c r="D17" s="358">
        <f>D18+D23</f>
        <v>1.0000000000000002</v>
      </c>
      <c r="E17" s="358">
        <f>E18+E23</f>
        <v>0</v>
      </c>
      <c r="F17" s="359"/>
      <c r="G17" s="359"/>
      <c r="H17" s="359"/>
      <c r="I17" s="359"/>
      <c r="J17" s="359"/>
      <c r="K17" s="360"/>
      <c r="L17" s="221">
        <f>+L18+L23</f>
        <v>3912.9</v>
      </c>
      <c r="M17" s="361"/>
      <c r="N17" s="362"/>
      <c r="O17" s="362"/>
      <c r="P17" s="363"/>
      <c r="Q17" s="364"/>
      <c r="R17" s="362"/>
      <c r="S17" s="362"/>
      <c r="T17" s="363"/>
      <c r="U17" s="364"/>
      <c r="V17" s="362"/>
      <c r="W17" s="362"/>
      <c r="X17" s="363"/>
      <c r="Y17" s="395"/>
      <c r="AA17" s="33"/>
    </row>
    <row r="18" spans="1:35" ht="30">
      <c r="B18" s="331" t="s">
        <v>34</v>
      </c>
      <c r="C18" s="342" t="s">
        <v>35</v>
      </c>
      <c r="D18" s="332">
        <f>SUM(D19:D22)</f>
        <v>0.80000000000000016</v>
      </c>
      <c r="E18" s="332">
        <f>SUM(E19:E22)</f>
        <v>0</v>
      </c>
      <c r="F18" s="65"/>
      <c r="G18" s="335"/>
      <c r="H18" s="335"/>
      <c r="I18" s="66" t="s">
        <v>36</v>
      </c>
      <c r="J18" s="67"/>
      <c r="K18" s="352"/>
      <c r="L18" s="68">
        <v>3130.32</v>
      </c>
      <c r="M18" s="69"/>
      <c r="N18" s="70"/>
      <c r="O18" s="70"/>
      <c r="P18" s="71"/>
      <c r="Q18" s="72"/>
      <c r="R18" s="70"/>
      <c r="S18" s="70"/>
      <c r="T18" s="71"/>
      <c r="U18" s="72"/>
      <c r="V18" s="70"/>
      <c r="W18" s="70"/>
      <c r="X18" s="71"/>
      <c r="Y18" s="413"/>
    </row>
    <row r="19" spans="1:35" ht="30">
      <c r="B19" s="328" t="s">
        <v>37</v>
      </c>
      <c r="C19" s="343" t="s">
        <v>38</v>
      </c>
      <c r="D19" s="27">
        <v>0.4</v>
      </c>
      <c r="E19" s="27">
        <f>(SUM(M19:X19)*D19)</f>
        <v>0</v>
      </c>
      <c r="F19" s="326">
        <v>43466</v>
      </c>
      <c r="G19" s="336">
        <v>43830</v>
      </c>
      <c r="H19" s="336"/>
      <c r="I19" s="337" t="s">
        <v>39</v>
      </c>
      <c r="J19" s="337" t="s">
        <v>40</v>
      </c>
      <c r="K19" s="58"/>
      <c r="L19" s="59"/>
      <c r="M19" s="73"/>
      <c r="N19" s="28"/>
      <c r="O19" s="28"/>
      <c r="P19" s="60"/>
      <c r="Q19" s="61"/>
      <c r="R19" s="28"/>
      <c r="S19" s="28"/>
      <c r="T19" s="60"/>
      <c r="U19" s="61"/>
      <c r="V19" s="28"/>
      <c r="W19" s="28"/>
      <c r="X19" s="60"/>
      <c r="Y19" s="161"/>
    </row>
    <row r="20" spans="1:35" ht="30">
      <c r="B20" s="328" t="s">
        <v>41</v>
      </c>
      <c r="C20" s="343" t="s">
        <v>42</v>
      </c>
      <c r="D20" s="27">
        <v>0.2</v>
      </c>
      <c r="E20" s="27">
        <f>(SUM(M20:X20)*D20)</f>
        <v>0</v>
      </c>
      <c r="F20" s="326">
        <v>43466</v>
      </c>
      <c r="G20" s="336">
        <v>43830</v>
      </c>
      <c r="H20" s="336"/>
      <c r="I20" s="337" t="s">
        <v>39</v>
      </c>
      <c r="J20" s="337" t="s">
        <v>40</v>
      </c>
      <c r="K20" s="58"/>
      <c r="L20" s="59"/>
      <c r="M20" s="74"/>
      <c r="N20" s="45"/>
      <c r="O20" s="44"/>
      <c r="P20" s="75"/>
      <c r="Q20" s="76"/>
      <c r="R20" s="47"/>
      <c r="S20" s="46"/>
      <c r="T20" s="77"/>
      <c r="U20" s="76"/>
      <c r="V20" s="46"/>
      <c r="W20" s="44"/>
      <c r="X20" s="78"/>
      <c r="Y20" s="161"/>
    </row>
    <row r="21" spans="1:35" ht="45">
      <c r="B21" s="328" t="s">
        <v>43</v>
      </c>
      <c r="C21" s="343" t="s">
        <v>44</v>
      </c>
      <c r="D21" s="27">
        <v>0.15</v>
      </c>
      <c r="E21" s="27">
        <f>(SUM(M21:X21)*D21)</f>
        <v>0</v>
      </c>
      <c r="F21" s="326">
        <v>43466</v>
      </c>
      <c r="G21" s="336">
        <v>43830</v>
      </c>
      <c r="H21" s="336"/>
      <c r="I21" s="337" t="s">
        <v>39</v>
      </c>
      <c r="J21" s="337" t="s">
        <v>40</v>
      </c>
      <c r="K21" s="58"/>
      <c r="L21" s="59"/>
      <c r="M21" s="79"/>
      <c r="N21" s="52"/>
      <c r="O21" s="28"/>
      <c r="P21" s="78"/>
      <c r="Q21" s="80"/>
      <c r="R21" s="29"/>
      <c r="S21" s="52"/>
      <c r="T21" s="81"/>
      <c r="U21" s="61"/>
      <c r="V21" s="52"/>
      <c r="W21" s="52"/>
      <c r="X21" s="78"/>
      <c r="Y21" s="161"/>
    </row>
    <row r="22" spans="1:35" ht="30.75" thickBot="1">
      <c r="B22" s="329" t="s">
        <v>45</v>
      </c>
      <c r="C22" s="345" t="s">
        <v>46</v>
      </c>
      <c r="D22" s="82">
        <v>0.05</v>
      </c>
      <c r="E22" s="82">
        <f>(SUM(M22:X22)*D22)</f>
        <v>0</v>
      </c>
      <c r="F22" s="339">
        <v>43800</v>
      </c>
      <c r="G22" s="339">
        <v>43830</v>
      </c>
      <c r="H22" s="339"/>
      <c r="I22" s="83" t="s">
        <v>47</v>
      </c>
      <c r="J22" s="83" t="s">
        <v>40</v>
      </c>
      <c r="K22" s="351"/>
      <c r="L22" s="84"/>
      <c r="M22" s="85"/>
      <c r="N22" s="86"/>
      <c r="O22" s="86"/>
      <c r="P22" s="87"/>
      <c r="Q22" s="79"/>
      <c r="R22" s="86"/>
      <c r="S22" s="86"/>
      <c r="T22" s="87"/>
      <c r="U22" s="88"/>
      <c r="V22" s="86"/>
      <c r="W22" s="86"/>
      <c r="X22" s="89"/>
      <c r="Y22" s="414"/>
    </row>
    <row r="23" spans="1:35" ht="30">
      <c r="B23" s="333" t="s">
        <v>48</v>
      </c>
      <c r="C23" s="346" t="s">
        <v>49</v>
      </c>
      <c r="D23" s="334">
        <f>SUM(D24:D26)</f>
        <v>0.2</v>
      </c>
      <c r="E23" s="334">
        <f>SUM(E24:E26)</f>
        <v>0</v>
      </c>
      <c r="F23" s="90"/>
      <c r="G23" s="341"/>
      <c r="H23" s="341"/>
      <c r="I23" s="66" t="s">
        <v>386</v>
      </c>
      <c r="J23" s="91"/>
      <c r="K23" s="350"/>
      <c r="L23" s="92">
        <v>782.58</v>
      </c>
      <c r="M23" s="93"/>
      <c r="N23" s="94"/>
      <c r="O23" s="94"/>
      <c r="P23" s="95"/>
      <c r="Q23" s="96"/>
      <c r="R23" s="94"/>
      <c r="S23" s="94"/>
      <c r="T23" s="95"/>
      <c r="U23" s="96"/>
      <c r="V23" s="94"/>
      <c r="W23" s="94"/>
      <c r="X23" s="95"/>
      <c r="Y23" s="415"/>
    </row>
    <row r="24" spans="1:35" ht="30">
      <c r="B24" s="328" t="s">
        <v>50</v>
      </c>
      <c r="C24" s="343" t="s">
        <v>51</v>
      </c>
      <c r="D24" s="27">
        <v>0.05</v>
      </c>
      <c r="E24" s="27">
        <f>(SUM(M24:X24)*D24)</f>
        <v>0</v>
      </c>
      <c r="F24" s="326">
        <v>43466</v>
      </c>
      <c r="G24" s="336">
        <v>43830</v>
      </c>
      <c r="H24" s="336"/>
      <c r="I24" s="337" t="s">
        <v>39</v>
      </c>
      <c r="J24" s="337" t="s">
        <v>40</v>
      </c>
      <c r="K24" s="58"/>
      <c r="L24" s="59"/>
      <c r="M24" s="73"/>
      <c r="N24" s="28"/>
      <c r="O24" s="29"/>
      <c r="P24" s="78"/>
      <c r="Q24" s="97"/>
      <c r="R24" s="29"/>
      <c r="S24" s="29"/>
      <c r="T24" s="78"/>
      <c r="U24" s="97"/>
      <c r="V24" s="29"/>
      <c r="W24" s="29"/>
      <c r="X24" s="78"/>
      <c r="Y24" s="416"/>
    </row>
    <row r="25" spans="1:35" ht="30">
      <c r="B25" s="328" t="s">
        <v>52</v>
      </c>
      <c r="C25" s="343" t="s">
        <v>53</v>
      </c>
      <c r="D25" s="27">
        <v>0.1</v>
      </c>
      <c r="E25" s="27">
        <f>(SUM(M25:X25)*D25)</f>
        <v>0</v>
      </c>
      <c r="F25" s="326">
        <v>43466</v>
      </c>
      <c r="G25" s="336">
        <v>43830</v>
      </c>
      <c r="H25" s="336"/>
      <c r="I25" s="337" t="s">
        <v>39</v>
      </c>
      <c r="J25" s="323" t="s">
        <v>40</v>
      </c>
      <c r="K25" s="58"/>
      <c r="L25" s="59"/>
      <c r="M25" s="79"/>
      <c r="N25" s="28"/>
      <c r="O25" s="52"/>
      <c r="P25" s="60"/>
      <c r="Q25" s="80"/>
      <c r="R25" s="28"/>
      <c r="S25" s="52"/>
      <c r="T25" s="60"/>
      <c r="U25" s="80"/>
      <c r="V25" s="28"/>
      <c r="W25" s="52"/>
      <c r="X25" s="60"/>
      <c r="Y25" s="416"/>
    </row>
    <row r="26" spans="1:35" ht="30.75" thickBot="1">
      <c r="B26" s="328" t="s">
        <v>54</v>
      </c>
      <c r="C26" s="343" t="s">
        <v>55</v>
      </c>
      <c r="D26" s="27">
        <v>0.05</v>
      </c>
      <c r="E26" s="27">
        <f>(SUM(M26:X26)*D26)</f>
        <v>0</v>
      </c>
      <c r="F26" s="326">
        <v>43800</v>
      </c>
      <c r="G26" s="336">
        <v>43830</v>
      </c>
      <c r="H26" s="336"/>
      <c r="I26" s="337" t="s">
        <v>56</v>
      </c>
      <c r="J26" s="337" t="s">
        <v>40</v>
      </c>
      <c r="K26" s="58"/>
      <c r="L26" s="59"/>
      <c r="M26" s="79"/>
      <c r="N26" s="52"/>
      <c r="O26" s="52"/>
      <c r="P26" s="81"/>
      <c r="Q26" s="80"/>
      <c r="R26" s="29"/>
      <c r="S26" s="52"/>
      <c r="T26" s="81"/>
      <c r="U26" s="80"/>
      <c r="V26" s="52"/>
      <c r="W26" s="52"/>
      <c r="X26" s="60"/>
      <c r="Y26" s="416"/>
    </row>
    <row r="27" spans="1:35" ht="15.75" thickBot="1">
      <c r="B27" s="469" t="s">
        <v>57</v>
      </c>
      <c r="C27" s="347" t="s">
        <v>59</v>
      </c>
      <c r="D27" s="358">
        <f>+D28+D32+D36+D40</f>
        <v>1</v>
      </c>
      <c r="E27" s="358">
        <f>+E28+E32+E36+E40</f>
        <v>0</v>
      </c>
      <c r="F27" s="359"/>
      <c r="G27" s="359"/>
      <c r="H27" s="359"/>
      <c r="I27" s="359"/>
      <c r="J27" s="359"/>
      <c r="K27" s="360"/>
      <c r="L27" s="360">
        <v>5266.82</v>
      </c>
      <c r="M27" s="361"/>
      <c r="N27" s="362"/>
      <c r="O27" s="362"/>
      <c r="P27" s="363"/>
      <c r="Q27" s="364"/>
      <c r="R27" s="362"/>
      <c r="S27" s="362"/>
      <c r="T27" s="363"/>
      <c r="U27" s="364"/>
      <c r="V27" s="362"/>
      <c r="W27" s="362"/>
      <c r="X27" s="363"/>
      <c r="Y27" s="395"/>
      <c r="AA27" s="33"/>
    </row>
    <row r="28" spans="1:35" ht="60">
      <c r="B28" s="331" t="s">
        <v>34</v>
      </c>
      <c r="C28" s="342" t="s">
        <v>60</v>
      </c>
      <c r="D28" s="332">
        <f>SUM(D29:D31)</f>
        <v>0.25</v>
      </c>
      <c r="E28" s="332">
        <f>SUM(E29:E31)</f>
        <v>0</v>
      </c>
      <c r="F28" s="65"/>
      <c r="G28" s="335"/>
      <c r="H28" s="335"/>
      <c r="I28" s="66" t="s">
        <v>61</v>
      </c>
      <c r="J28" s="324" t="s">
        <v>62</v>
      </c>
      <c r="K28" s="352"/>
      <c r="L28" s="68"/>
      <c r="M28" s="69"/>
      <c r="N28" s="70"/>
      <c r="O28" s="70"/>
      <c r="P28" s="71"/>
      <c r="Q28" s="72"/>
      <c r="R28" s="70"/>
      <c r="S28" s="70"/>
      <c r="T28" s="71"/>
      <c r="U28" s="72"/>
      <c r="V28" s="70"/>
      <c r="W28" s="70"/>
      <c r="X28" s="71"/>
      <c r="Y28" s="413"/>
      <c r="Z28" s="22"/>
      <c r="AA28" s="22"/>
      <c r="AB28" s="22"/>
      <c r="AC28" s="22"/>
      <c r="AD28" s="22"/>
      <c r="AE28" s="22"/>
      <c r="AF28" s="22"/>
      <c r="AG28" s="22"/>
      <c r="AH28" s="22"/>
      <c r="AI28" s="22"/>
    </row>
    <row r="29" spans="1:35" ht="45">
      <c r="B29" s="328" t="s">
        <v>37</v>
      </c>
      <c r="C29" s="343" t="s">
        <v>63</v>
      </c>
      <c r="D29" s="27">
        <v>0.15</v>
      </c>
      <c r="E29" s="27">
        <f>(SUM(M29:X29)*D29)</f>
        <v>0</v>
      </c>
      <c r="F29" s="326">
        <v>43466</v>
      </c>
      <c r="G29" s="336">
        <v>43830</v>
      </c>
      <c r="H29" s="336"/>
      <c r="I29" s="337" t="s">
        <v>39</v>
      </c>
      <c r="J29" s="337"/>
      <c r="K29" s="58"/>
      <c r="L29" s="59"/>
      <c r="M29" s="73"/>
      <c r="N29" s="28"/>
      <c r="O29" s="28"/>
      <c r="P29" s="60"/>
      <c r="Q29" s="61"/>
      <c r="R29" s="28"/>
      <c r="S29" s="28"/>
      <c r="T29" s="60"/>
      <c r="U29" s="61"/>
      <c r="V29" s="28"/>
      <c r="W29" s="28"/>
      <c r="X29" s="60"/>
      <c r="Y29" s="161"/>
      <c r="Z29" s="22"/>
      <c r="AA29" s="22"/>
      <c r="AB29" s="22"/>
      <c r="AC29" s="22"/>
      <c r="AD29" s="22"/>
      <c r="AE29" s="22"/>
      <c r="AF29" s="22"/>
      <c r="AG29" s="22"/>
      <c r="AH29" s="22"/>
      <c r="AI29" s="22"/>
    </row>
    <row r="30" spans="1:35" ht="30">
      <c r="B30" s="328" t="s">
        <v>41</v>
      </c>
      <c r="C30" s="343" t="s">
        <v>64</v>
      </c>
      <c r="D30" s="27">
        <v>0.05</v>
      </c>
      <c r="E30" s="27">
        <f>(SUM(M30:X30)*D30)</f>
        <v>0</v>
      </c>
      <c r="F30" s="326">
        <v>43466</v>
      </c>
      <c r="G30" s="336">
        <v>43830</v>
      </c>
      <c r="H30" s="336"/>
      <c r="I30" s="337" t="s">
        <v>39</v>
      </c>
      <c r="J30" s="337"/>
      <c r="K30" s="58"/>
      <c r="L30" s="59"/>
      <c r="M30" s="79"/>
      <c r="N30" s="52"/>
      <c r="O30" s="28"/>
      <c r="P30" s="60"/>
      <c r="Q30" s="80"/>
      <c r="R30" s="28"/>
      <c r="S30" s="52"/>
      <c r="T30" s="60"/>
      <c r="U30" s="80"/>
      <c r="V30" s="28"/>
      <c r="W30" s="52"/>
      <c r="X30" s="60"/>
      <c r="Y30" s="161"/>
      <c r="Z30" s="22"/>
      <c r="AA30" s="22"/>
      <c r="AB30" s="22"/>
      <c r="AC30" s="22"/>
      <c r="AD30" s="22"/>
      <c r="AE30" s="22"/>
      <c r="AF30" s="22"/>
      <c r="AG30" s="22"/>
      <c r="AH30" s="22"/>
      <c r="AI30" s="22"/>
    </row>
    <row r="31" spans="1:35" ht="30.75" thickBot="1">
      <c r="B31" s="328" t="s">
        <v>43</v>
      </c>
      <c r="C31" s="343" t="s">
        <v>65</v>
      </c>
      <c r="D31" s="27">
        <v>0.05</v>
      </c>
      <c r="E31" s="27">
        <f>(SUM(M31:X31)*D31)</f>
        <v>0</v>
      </c>
      <c r="F31" s="326">
        <v>43466</v>
      </c>
      <c r="G31" s="336">
        <v>43830</v>
      </c>
      <c r="H31" s="336"/>
      <c r="I31" s="337" t="s">
        <v>39</v>
      </c>
      <c r="J31" s="337"/>
      <c r="K31" s="58"/>
      <c r="L31" s="59"/>
      <c r="M31" s="79"/>
      <c r="N31" s="52"/>
      <c r="O31" s="52"/>
      <c r="P31" s="81"/>
      <c r="Q31" s="28"/>
      <c r="R31" s="60"/>
      <c r="S31" s="52"/>
      <c r="T31" s="81"/>
      <c r="U31" s="80"/>
      <c r="V31" s="52"/>
      <c r="W31" s="28"/>
      <c r="X31" s="60"/>
      <c r="Y31" s="161"/>
    </row>
    <row r="32" spans="1:35" ht="45">
      <c r="B32" s="333" t="s">
        <v>48</v>
      </c>
      <c r="C32" s="346" t="s">
        <v>66</v>
      </c>
      <c r="D32" s="334">
        <f>SUM(D33:D35)</f>
        <v>0.25</v>
      </c>
      <c r="E32" s="334">
        <f>SUM(E33:E35)</f>
        <v>0</v>
      </c>
      <c r="F32" s="90"/>
      <c r="G32" s="341"/>
      <c r="H32" s="341"/>
      <c r="I32" s="98" t="s">
        <v>67</v>
      </c>
      <c r="J32" s="324" t="s">
        <v>62</v>
      </c>
      <c r="K32" s="350"/>
      <c r="L32" s="92"/>
      <c r="M32" s="99"/>
      <c r="N32" s="100"/>
      <c r="O32" s="100"/>
      <c r="P32" s="101"/>
      <c r="Q32" s="102"/>
      <c r="R32" s="100"/>
      <c r="S32" s="100"/>
      <c r="T32" s="101"/>
      <c r="U32" s="102"/>
      <c r="V32" s="100"/>
      <c r="W32" s="100"/>
      <c r="X32" s="101"/>
      <c r="Y32" s="415"/>
    </row>
    <row r="33" spans="2:27" ht="45">
      <c r="B33" s="328" t="s">
        <v>50</v>
      </c>
      <c r="C33" s="343" t="s">
        <v>63</v>
      </c>
      <c r="D33" s="27">
        <v>0.15</v>
      </c>
      <c r="E33" s="27">
        <f>(SUM(M33:X33)*D33)</f>
        <v>0</v>
      </c>
      <c r="F33" s="326">
        <v>43466</v>
      </c>
      <c r="G33" s="336">
        <v>43830</v>
      </c>
      <c r="H33" s="336"/>
      <c r="I33" s="337" t="s">
        <v>39</v>
      </c>
      <c r="J33" s="337"/>
      <c r="K33" s="58"/>
      <c r="L33" s="59"/>
      <c r="M33" s="73"/>
      <c r="N33" s="28"/>
      <c r="O33" s="28"/>
      <c r="P33" s="60"/>
      <c r="Q33" s="61"/>
      <c r="R33" s="28"/>
      <c r="S33" s="28"/>
      <c r="T33" s="60"/>
      <c r="U33" s="61"/>
      <c r="V33" s="28"/>
      <c r="W33" s="28"/>
      <c r="X33" s="60"/>
      <c r="Y33" s="416"/>
    </row>
    <row r="34" spans="2:27" ht="30">
      <c r="B34" s="328" t="s">
        <v>52</v>
      </c>
      <c r="C34" s="343" t="s">
        <v>68</v>
      </c>
      <c r="D34" s="27">
        <v>0.05</v>
      </c>
      <c r="E34" s="27">
        <f>(SUM(M34:X34)*D34)</f>
        <v>0</v>
      </c>
      <c r="F34" s="326">
        <v>43466</v>
      </c>
      <c r="G34" s="336">
        <v>43830</v>
      </c>
      <c r="H34" s="336"/>
      <c r="I34" s="337" t="s">
        <v>39</v>
      </c>
      <c r="J34" s="337"/>
      <c r="K34" s="58"/>
      <c r="L34" s="59"/>
      <c r="M34" s="79"/>
      <c r="N34" s="52"/>
      <c r="O34" s="28"/>
      <c r="P34" s="60"/>
      <c r="Q34" s="80"/>
      <c r="R34" s="28"/>
      <c r="S34" s="52"/>
      <c r="T34" s="60"/>
      <c r="U34" s="80"/>
      <c r="V34" s="28"/>
      <c r="W34" s="52"/>
      <c r="X34" s="60"/>
      <c r="Y34" s="416"/>
    </row>
    <row r="35" spans="2:27" ht="31.5" customHeight="1" thickBot="1">
      <c r="B35" s="353" t="s">
        <v>54</v>
      </c>
      <c r="C35" s="62" t="s">
        <v>65</v>
      </c>
      <c r="D35" s="133">
        <v>0.05</v>
      </c>
      <c r="E35" s="133">
        <f>(SUM(M35:X35)*D35)</f>
        <v>0</v>
      </c>
      <c r="F35" s="357">
        <v>43466</v>
      </c>
      <c r="G35" s="355">
        <v>43830</v>
      </c>
      <c r="H35" s="355"/>
      <c r="I35" s="365" t="s">
        <v>39</v>
      </c>
      <c r="J35" s="365"/>
      <c r="K35" s="134"/>
      <c r="L35" s="135"/>
      <c r="M35" s="198"/>
      <c r="N35" s="196"/>
      <c r="O35" s="196"/>
      <c r="P35" s="193"/>
      <c r="Q35" s="168"/>
      <c r="R35" s="169"/>
      <c r="S35" s="196"/>
      <c r="T35" s="193"/>
      <c r="U35" s="195"/>
      <c r="V35" s="196"/>
      <c r="W35" s="168"/>
      <c r="X35" s="169"/>
      <c r="Y35" s="416"/>
    </row>
    <row r="36" spans="2:27" ht="45.75" thickBot="1">
      <c r="B36" s="180" t="s">
        <v>69</v>
      </c>
      <c r="C36" s="181" t="s">
        <v>70</v>
      </c>
      <c r="D36" s="167">
        <f>SUM(D37:D39)</f>
        <v>0.25</v>
      </c>
      <c r="E36" s="167">
        <f>SUM(E37:E39)</f>
        <v>0</v>
      </c>
      <c r="F36" s="182"/>
      <c r="G36" s="183"/>
      <c r="H36" s="183"/>
      <c r="I36" s="184" t="s">
        <v>71</v>
      </c>
      <c r="J36" s="184" t="s">
        <v>62</v>
      </c>
      <c r="K36" s="185"/>
      <c r="L36" s="186"/>
      <c r="M36" s="187"/>
      <c r="N36" s="188"/>
      <c r="O36" s="188"/>
      <c r="P36" s="189"/>
      <c r="Q36" s="190"/>
      <c r="R36" s="188"/>
      <c r="S36" s="188"/>
      <c r="T36" s="189"/>
      <c r="U36" s="190"/>
      <c r="V36" s="188"/>
      <c r="W36" s="188"/>
      <c r="X36" s="189"/>
      <c r="Y36" s="243"/>
    </row>
    <row r="37" spans="2:27" ht="45">
      <c r="B37" s="170" t="s">
        <v>72</v>
      </c>
      <c r="C37" s="104" t="s">
        <v>63</v>
      </c>
      <c r="D37" s="248">
        <v>0.15</v>
      </c>
      <c r="E37" s="120">
        <f>(SUM(M37:X37)*D37)</f>
        <v>0</v>
      </c>
      <c r="F37" s="171">
        <v>43466</v>
      </c>
      <c r="G37" s="172">
        <v>43830</v>
      </c>
      <c r="H37" s="249"/>
      <c r="I37" s="460" t="s">
        <v>39</v>
      </c>
      <c r="J37" s="91"/>
      <c r="K37" s="91"/>
      <c r="L37" s="250"/>
      <c r="M37" s="176"/>
      <c r="N37" s="177"/>
      <c r="O37" s="177"/>
      <c r="P37" s="178"/>
      <c r="Q37" s="179"/>
      <c r="R37" s="177"/>
      <c r="S37" s="177"/>
      <c r="T37" s="178"/>
      <c r="U37" s="179"/>
      <c r="V37" s="177"/>
      <c r="W37" s="177"/>
      <c r="X37" s="178"/>
      <c r="Y37" s="244"/>
    </row>
    <row r="38" spans="2:27" ht="30">
      <c r="B38" s="328" t="s">
        <v>72</v>
      </c>
      <c r="C38" s="343" t="s">
        <v>64</v>
      </c>
      <c r="D38" s="53">
        <v>0.05</v>
      </c>
      <c r="E38" s="27">
        <f>(SUM(M38:X38)*D38)</f>
        <v>0</v>
      </c>
      <c r="F38" s="326">
        <v>43466</v>
      </c>
      <c r="G38" s="336">
        <v>43830</v>
      </c>
      <c r="H38" s="54"/>
      <c r="I38" s="337" t="s">
        <v>39</v>
      </c>
      <c r="J38" s="43"/>
      <c r="K38" s="43"/>
      <c r="L38" s="49"/>
      <c r="M38" s="50"/>
      <c r="N38" s="50"/>
      <c r="O38" s="28"/>
      <c r="P38" s="60"/>
      <c r="Q38" s="50"/>
      <c r="R38" s="28"/>
      <c r="S38" s="50"/>
      <c r="T38" s="28"/>
      <c r="U38" s="50"/>
      <c r="V38" s="28"/>
      <c r="W38" s="50"/>
      <c r="X38" s="60"/>
      <c r="Y38" s="244"/>
    </row>
    <row r="39" spans="2:27" ht="32.25" customHeight="1" thickBot="1">
      <c r="B39" s="103" t="s">
        <v>72</v>
      </c>
      <c r="C39" s="246" t="s">
        <v>65</v>
      </c>
      <c r="D39" s="105">
        <v>0.05</v>
      </c>
      <c r="E39" s="105">
        <f>(SUM(M39:X39)*D39)</f>
        <v>0</v>
      </c>
      <c r="F39" s="224">
        <v>43466</v>
      </c>
      <c r="G39" s="339">
        <v>43830</v>
      </c>
      <c r="H39" s="106"/>
      <c r="I39" s="107" t="s">
        <v>39</v>
      </c>
      <c r="J39" s="108"/>
      <c r="K39" s="109"/>
      <c r="L39" s="110"/>
      <c r="M39" s="111"/>
      <c r="N39" s="112"/>
      <c r="O39" s="112"/>
      <c r="P39" s="113"/>
      <c r="Q39" s="247"/>
      <c r="R39" s="89"/>
      <c r="S39" s="114"/>
      <c r="T39" s="113"/>
      <c r="U39" s="115"/>
      <c r="V39" s="112"/>
      <c r="W39" s="247"/>
      <c r="X39" s="89"/>
      <c r="Y39" s="245"/>
    </row>
    <row r="40" spans="2:27" ht="45.75" thickBot="1">
      <c r="B40" s="180" t="s">
        <v>73</v>
      </c>
      <c r="C40" s="181" t="s">
        <v>74</v>
      </c>
      <c r="D40" s="167">
        <f>SUM(D41:D43)</f>
        <v>0.25</v>
      </c>
      <c r="E40" s="167">
        <f>SUM(E41:E43)</f>
        <v>0</v>
      </c>
      <c r="F40" s="182"/>
      <c r="G40" s="183"/>
      <c r="H40" s="183"/>
      <c r="I40" s="184" t="s">
        <v>75</v>
      </c>
      <c r="J40" s="184" t="s">
        <v>62</v>
      </c>
      <c r="K40" s="185"/>
      <c r="L40" s="186"/>
      <c r="M40" s="187"/>
      <c r="N40" s="188"/>
      <c r="O40" s="188"/>
      <c r="P40" s="189"/>
      <c r="Q40" s="190"/>
      <c r="R40" s="188"/>
      <c r="S40" s="188"/>
      <c r="T40" s="189"/>
      <c r="U40" s="190"/>
      <c r="V40" s="188"/>
      <c r="W40" s="188"/>
      <c r="X40" s="189"/>
      <c r="Y40" s="415"/>
    </row>
    <row r="41" spans="2:27" ht="45">
      <c r="B41" s="170" t="s">
        <v>76</v>
      </c>
      <c r="C41" s="104" t="s">
        <v>77</v>
      </c>
      <c r="D41" s="120">
        <v>0.15</v>
      </c>
      <c r="E41" s="120">
        <f>(SUM(M41:X41)*D41)</f>
        <v>0</v>
      </c>
      <c r="F41" s="171">
        <v>43466</v>
      </c>
      <c r="G41" s="172">
        <v>43830</v>
      </c>
      <c r="H41" s="172"/>
      <c r="I41" s="173" t="s">
        <v>39</v>
      </c>
      <c r="J41" s="405"/>
      <c r="K41" s="174"/>
      <c r="L41" s="175"/>
      <c r="M41" s="176"/>
      <c r="N41" s="177"/>
      <c r="O41" s="177"/>
      <c r="P41" s="178"/>
      <c r="Q41" s="179"/>
      <c r="R41" s="177"/>
      <c r="S41" s="177"/>
      <c r="T41" s="178"/>
      <c r="U41" s="179"/>
      <c r="V41" s="177"/>
      <c r="W41" s="177"/>
      <c r="X41" s="178"/>
      <c r="Y41" s="416"/>
    </row>
    <row r="42" spans="2:27" ht="30">
      <c r="B42" s="328" t="s">
        <v>78</v>
      </c>
      <c r="C42" s="343" t="s">
        <v>68</v>
      </c>
      <c r="D42" s="27">
        <v>0.05</v>
      </c>
      <c r="E42" s="27">
        <f>(SUM(M42:X42)*D42)</f>
        <v>0</v>
      </c>
      <c r="F42" s="326">
        <v>43466</v>
      </c>
      <c r="G42" s="336">
        <v>43830</v>
      </c>
      <c r="H42" s="336"/>
      <c r="I42" s="338" t="s">
        <v>39</v>
      </c>
      <c r="J42" s="337"/>
      <c r="K42" s="58"/>
      <c r="L42" s="59"/>
      <c r="M42" s="79"/>
      <c r="N42" s="52"/>
      <c r="O42" s="28"/>
      <c r="P42" s="60"/>
      <c r="Q42" s="80"/>
      <c r="R42" s="28"/>
      <c r="S42" s="52"/>
      <c r="T42" s="60"/>
      <c r="U42" s="80"/>
      <c r="V42" s="28"/>
      <c r="W42" s="52"/>
      <c r="X42" s="60"/>
      <c r="Y42" s="416"/>
    </row>
    <row r="43" spans="2:27" ht="30.75" thickBot="1">
      <c r="B43" s="353" t="s">
        <v>79</v>
      </c>
      <c r="C43" s="62" t="s">
        <v>65</v>
      </c>
      <c r="D43" s="133">
        <v>0.05</v>
      </c>
      <c r="E43" s="133">
        <f>(SUM(M43:X43)*D43)</f>
        <v>0</v>
      </c>
      <c r="F43" s="357">
        <v>43466</v>
      </c>
      <c r="G43" s="355">
        <v>43830</v>
      </c>
      <c r="H43" s="355"/>
      <c r="I43" s="356" t="s">
        <v>39</v>
      </c>
      <c r="J43" s="365"/>
      <c r="K43" s="134"/>
      <c r="L43" s="135"/>
      <c r="M43" s="191"/>
      <c r="N43" s="192"/>
      <c r="O43" s="192"/>
      <c r="P43" s="193"/>
      <c r="Q43" s="168"/>
      <c r="R43" s="169"/>
      <c r="S43" s="192"/>
      <c r="T43" s="194"/>
      <c r="U43" s="195"/>
      <c r="V43" s="196"/>
      <c r="W43" s="168"/>
      <c r="X43" s="169"/>
      <c r="Y43" s="417"/>
    </row>
    <row r="44" spans="2:27" ht="15.75" thickBot="1">
      <c r="B44" s="469" t="s">
        <v>57</v>
      </c>
      <c r="C44" s="347" t="s">
        <v>80</v>
      </c>
      <c r="D44" s="358">
        <f>+D45</f>
        <v>1</v>
      </c>
      <c r="E44" s="358">
        <f>+E45</f>
        <v>0</v>
      </c>
      <c r="F44" s="359"/>
      <c r="G44" s="359"/>
      <c r="H44" s="359"/>
      <c r="I44" s="359"/>
      <c r="J44" s="197"/>
      <c r="K44" s="360">
        <v>75000</v>
      </c>
      <c r="L44" s="360">
        <v>15000</v>
      </c>
      <c r="M44" s="361"/>
      <c r="N44" s="362"/>
      <c r="O44" s="362"/>
      <c r="P44" s="363"/>
      <c r="Q44" s="364"/>
      <c r="R44" s="362"/>
      <c r="S44" s="362"/>
      <c r="T44" s="363"/>
      <c r="U44" s="364"/>
      <c r="V44" s="362"/>
      <c r="W44" s="362"/>
      <c r="X44" s="363"/>
      <c r="Y44" s="418"/>
      <c r="AA44" s="33"/>
    </row>
    <row r="45" spans="2:27" ht="210">
      <c r="B45" s="331" t="s">
        <v>34</v>
      </c>
      <c r="C45" s="342" t="s">
        <v>81</v>
      </c>
      <c r="D45" s="332">
        <f>SUM(D46:D49)</f>
        <v>1</v>
      </c>
      <c r="E45" s="332">
        <f>SUM(E46:E49)</f>
        <v>0</v>
      </c>
      <c r="F45" s="65"/>
      <c r="G45" s="335"/>
      <c r="H45" s="335"/>
      <c r="I45" s="251" t="s">
        <v>82</v>
      </c>
      <c r="J45" s="66" t="s">
        <v>62</v>
      </c>
      <c r="K45" s="352"/>
      <c r="L45" s="68"/>
      <c r="M45" s="69"/>
      <c r="N45" s="70"/>
      <c r="O45" s="70"/>
      <c r="P45" s="71"/>
      <c r="Q45" s="72"/>
      <c r="R45" s="70"/>
      <c r="S45" s="70"/>
      <c r="T45" s="71"/>
      <c r="U45" s="72"/>
      <c r="V45" s="70"/>
      <c r="W45" s="70"/>
      <c r="X45" s="71"/>
      <c r="Y45" s="160"/>
    </row>
    <row r="46" spans="2:27" ht="45">
      <c r="B46" s="328" t="s">
        <v>37</v>
      </c>
      <c r="C46" s="343" t="s">
        <v>77</v>
      </c>
      <c r="D46" s="27">
        <v>0.25</v>
      </c>
      <c r="E46" s="27">
        <f>(SUM(M46:X46)*D46)</f>
        <v>0</v>
      </c>
      <c r="F46" s="326">
        <v>43466</v>
      </c>
      <c r="G46" s="336">
        <v>43830</v>
      </c>
      <c r="H46" s="336"/>
      <c r="I46" s="337" t="s">
        <v>39</v>
      </c>
      <c r="J46" s="337"/>
      <c r="K46" s="58"/>
      <c r="L46" s="59"/>
      <c r="M46" s="73"/>
      <c r="N46" s="28"/>
      <c r="O46" s="28"/>
      <c r="P46" s="60"/>
      <c r="Q46" s="61"/>
      <c r="R46" s="28"/>
      <c r="S46" s="28"/>
      <c r="T46" s="60"/>
      <c r="U46" s="61"/>
      <c r="V46" s="28"/>
      <c r="W46" s="28"/>
      <c r="X46" s="60"/>
      <c r="Y46" s="161"/>
    </row>
    <row r="47" spans="2:27" ht="30">
      <c r="B47" s="328" t="s">
        <v>41</v>
      </c>
      <c r="C47" s="343" t="s">
        <v>68</v>
      </c>
      <c r="D47" s="27">
        <v>0.15</v>
      </c>
      <c r="E47" s="27">
        <f>(SUM(M47:X47)*D47)</f>
        <v>0</v>
      </c>
      <c r="F47" s="326">
        <v>43466</v>
      </c>
      <c r="G47" s="336">
        <v>43830</v>
      </c>
      <c r="H47" s="336"/>
      <c r="I47" s="337" t="s">
        <v>39</v>
      </c>
      <c r="J47" s="337"/>
      <c r="K47" s="58"/>
      <c r="L47" s="59"/>
      <c r="M47" s="79"/>
      <c r="N47" s="52"/>
      <c r="O47" s="28"/>
      <c r="P47" s="60"/>
      <c r="Q47" s="80"/>
      <c r="R47" s="28"/>
      <c r="S47" s="52"/>
      <c r="T47" s="60"/>
      <c r="U47" s="80"/>
      <c r="V47" s="28"/>
      <c r="W47" s="52"/>
      <c r="X47" s="60"/>
      <c r="Y47" s="161"/>
    </row>
    <row r="48" spans="2:27" ht="27.75" customHeight="1" thickBot="1">
      <c r="B48" s="353" t="s">
        <v>43</v>
      </c>
      <c r="C48" s="62" t="s">
        <v>83</v>
      </c>
      <c r="D48" s="133">
        <v>0.2</v>
      </c>
      <c r="E48" s="133">
        <f>(SUM(M48:X48)*D48)</f>
        <v>0</v>
      </c>
      <c r="F48" s="326">
        <v>43466</v>
      </c>
      <c r="G48" s="336">
        <v>43830</v>
      </c>
      <c r="H48" s="355"/>
      <c r="I48" s="365" t="s">
        <v>39</v>
      </c>
      <c r="J48" s="365"/>
      <c r="K48" s="134"/>
      <c r="L48" s="135"/>
      <c r="M48" s="122"/>
      <c r="N48" s="123"/>
      <c r="O48" s="123"/>
      <c r="P48" s="87"/>
      <c r="Q48" s="28"/>
      <c r="R48" s="60"/>
      <c r="S48" s="123"/>
      <c r="T48" s="124"/>
      <c r="U48" s="88"/>
      <c r="V48" s="86"/>
      <c r="W48" s="28"/>
      <c r="X48" s="60"/>
      <c r="Y48" s="419"/>
    </row>
    <row r="49" spans="1:27" ht="15.75" thickBot="1">
      <c r="B49" s="329" t="s">
        <v>45</v>
      </c>
      <c r="C49" s="252" t="s">
        <v>84</v>
      </c>
      <c r="D49" s="82">
        <v>0.4</v>
      </c>
      <c r="E49" s="82">
        <f>(SUM(M49:X49)*D49)</f>
        <v>0</v>
      </c>
      <c r="F49" s="224">
        <v>43466</v>
      </c>
      <c r="G49" s="339">
        <v>43830</v>
      </c>
      <c r="H49" s="339"/>
      <c r="I49" s="83" t="s">
        <v>85</v>
      </c>
      <c r="J49" s="83"/>
      <c r="K49" s="121"/>
      <c r="L49" s="253"/>
      <c r="M49" s="86"/>
      <c r="N49" s="86"/>
      <c r="O49" s="86"/>
      <c r="P49" s="86"/>
      <c r="Q49" s="86"/>
      <c r="R49" s="89"/>
      <c r="S49" s="86"/>
      <c r="T49" s="86"/>
      <c r="U49" s="86"/>
      <c r="V49" s="86"/>
      <c r="W49" s="86"/>
      <c r="X49" s="89"/>
      <c r="Y49" s="162"/>
    </row>
    <row r="50" spans="1:27" s="17" customFormat="1" ht="15.75" thickBot="1">
      <c r="A50" s="464"/>
      <c r="B50" s="469" t="s">
        <v>57</v>
      </c>
      <c r="C50" s="347" t="s">
        <v>86</v>
      </c>
      <c r="D50" s="358">
        <f>+D51</f>
        <v>1</v>
      </c>
      <c r="E50" s="358">
        <f>+E51</f>
        <v>0</v>
      </c>
      <c r="F50" s="359"/>
      <c r="G50" s="359"/>
      <c r="H50" s="359"/>
      <c r="I50" s="359"/>
      <c r="J50" s="359"/>
      <c r="K50" s="360">
        <v>10000</v>
      </c>
      <c r="L50" s="360">
        <v>7000</v>
      </c>
      <c r="M50" s="361"/>
      <c r="N50" s="362"/>
      <c r="O50" s="362"/>
      <c r="P50" s="363"/>
      <c r="Q50" s="364"/>
      <c r="R50" s="362"/>
      <c r="S50" s="362"/>
      <c r="T50" s="363"/>
      <c r="U50" s="364"/>
      <c r="V50" s="362"/>
      <c r="W50" s="362"/>
      <c r="X50" s="363"/>
      <c r="Y50" s="395"/>
    </row>
    <row r="51" spans="1:27" ht="30">
      <c r="B51" s="331" t="s">
        <v>34</v>
      </c>
      <c r="C51" s="342" t="s">
        <v>87</v>
      </c>
      <c r="D51" s="332">
        <f>SUM(D52:D55)</f>
        <v>1</v>
      </c>
      <c r="E51" s="332">
        <f>SUM(E52:E55)</f>
        <v>0</v>
      </c>
      <c r="F51" s="65"/>
      <c r="G51" s="335"/>
      <c r="H51" s="335"/>
      <c r="I51" s="66" t="s">
        <v>138</v>
      </c>
      <c r="J51" s="67"/>
      <c r="K51" s="352"/>
      <c r="L51" s="136"/>
      <c r="M51" s="137"/>
      <c r="N51" s="138"/>
      <c r="O51" s="138"/>
      <c r="P51" s="139"/>
      <c r="Q51" s="140"/>
      <c r="R51" s="138"/>
      <c r="S51" s="138"/>
      <c r="T51" s="139"/>
      <c r="U51" s="140"/>
      <c r="V51" s="138"/>
      <c r="W51" s="138"/>
      <c r="X51" s="139"/>
      <c r="Y51" s="413"/>
      <c r="AA51" s="33"/>
    </row>
    <row r="52" spans="1:27">
      <c r="B52" s="328" t="s">
        <v>37</v>
      </c>
      <c r="C52" s="343" t="s">
        <v>88</v>
      </c>
      <c r="D52" s="327">
        <v>0.25</v>
      </c>
      <c r="E52" s="327">
        <f>(SUM(M52:X52)*D52)</f>
        <v>0</v>
      </c>
      <c r="F52" s="326">
        <v>43466</v>
      </c>
      <c r="G52" s="336">
        <v>43830</v>
      </c>
      <c r="H52" s="336"/>
      <c r="I52" s="337" t="s">
        <v>39</v>
      </c>
      <c r="J52" s="337" t="s">
        <v>89</v>
      </c>
      <c r="K52" s="58"/>
      <c r="L52" s="141"/>
      <c r="M52" s="142"/>
      <c r="N52" s="23"/>
      <c r="O52" s="23"/>
      <c r="P52" s="143"/>
      <c r="Q52" s="144"/>
      <c r="R52" s="23"/>
      <c r="S52" s="23"/>
      <c r="T52" s="143"/>
      <c r="U52" s="144"/>
      <c r="V52" s="23"/>
      <c r="W52" s="23"/>
      <c r="X52" s="143"/>
      <c r="Y52" s="161"/>
    </row>
    <row r="53" spans="1:27" ht="60">
      <c r="B53" s="328" t="s">
        <v>41</v>
      </c>
      <c r="C53" s="343" t="s">
        <v>90</v>
      </c>
      <c r="D53" s="327">
        <v>0.25</v>
      </c>
      <c r="E53" s="327">
        <f>(SUM(M53:X53)*D53)</f>
        <v>0</v>
      </c>
      <c r="F53" s="326">
        <v>43466</v>
      </c>
      <c r="G53" s="336">
        <v>43830</v>
      </c>
      <c r="H53" s="336"/>
      <c r="I53" s="337" t="s">
        <v>39</v>
      </c>
      <c r="J53" s="337" t="s">
        <v>89</v>
      </c>
      <c r="K53" s="58"/>
      <c r="L53" s="141"/>
      <c r="M53" s="142"/>
      <c r="N53" s="23"/>
      <c r="O53" s="23"/>
      <c r="P53" s="143"/>
      <c r="Q53" s="145"/>
      <c r="R53" s="23"/>
      <c r="S53" s="26"/>
      <c r="T53" s="143"/>
      <c r="U53" s="145"/>
      <c r="V53" s="23"/>
      <c r="W53" s="26"/>
      <c r="X53" s="143"/>
      <c r="Y53" s="161"/>
    </row>
    <row r="54" spans="1:27">
      <c r="B54" s="328" t="s">
        <v>43</v>
      </c>
      <c r="C54" s="343" t="s">
        <v>91</v>
      </c>
      <c r="D54" s="327">
        <v>0.25</v>
      </c>
      <c r="E54" s="327">
        <f>(SUM(M54:X54)*D54)</f>
        <v>0</v>
      </c>
      <c r="F54" s="326">
        <v>43470</v>
      </c>
      <c r="G54" s="336">
        <v>43830</v>
      </c>
      <c r="H54" s="336"/>
      <c r="I54" s="337" t="s">
        <v>39</v>
      </c>
      <c r="J54" s="337" t="s">
        <v>89</v>
      </c>
      <c r="K54" s="58"/>
      <c r="L54" s="141"/>
      <c r="M54" s="146"/>
      <c r="N54" s="26"/>
      <c r="O54" s="26"/>
      <c r="P54" s="147"/>
      <c r="Q54" s="23"/>
      <c r="R54" s="23"/>
      <c r="S54" s="26"/>
      <c r="T54" s="143"/>
      <c r="U54" s="145"/>
      <c r="V54" s="26"/>
      <c r="W54" s="26"/>
      <c r="X54" s="143"/>
      <c r="Y54" s="161"/>
    </row>
    <row r="55" spans="1:27" ht="15.75" thickBot="1">
      <c r="B55" s="329" t="s">
        <v>45</v>
      </c>
      <c r="C55" s="345" t="s">
        <v>92</v>
      </c>
      <c r="D55" s="330">
        <v>0.25</v>
      </c>
      <c r="E55" s="330">
        <f>(SUM(M55:X55)*D55)</f>
        <v>0</v>
      </c>
      <c r="F55" s="339">
        <v>43804</v>
      </c>
      <c r="G55" s="339">
        <v>43830</v>
      </c>
      <c r="H55" s="339"/>
      <c r="I55" s="83" t="s">
        <v>47</v>
      </c>
      <c r="J55" s="337" t="s">
        <v>89</v>
      </c>
      <c r="K55" s="351"/>
      <c r="L55" s="148"/>
      <c r="M55" s="149"/>
      <c r="N55" s="150"/>
      <c r="O55" s="150"/>
      <c r="P55" s="151"/>
      <c r="Q55" s="23"/>
      <c r="R55" s="23"/>
      <c r="S55" s="150"/>
      <c r="T55" s="143"/>
      <c r="U55" s="152"/>
      <c r="V55" s="150"/>
      <c r="W55" s="150"/>
      <c r="X55" s="349"/>
      <c r="Y55" s="414"/>
    </row>
    <row r="56" spans="1:27" ht="15.75" thickBot="1">
      <c r="B56" s="470" t="s">
        <v>57</v>
      </c>
      <c r="C56" s="203" t="s">
        <v>93</v>
      </c>
      <c r="D56" s="358">
        <f>+D57</f>
        <v>1</v>
      </c>
      <c r="E56" s="358">
        <f>+E57</f>
        <v>0</v>
      </c>
      <c r="F56" s="204"/>
      <c r="G56" s="204"/>
      <c r="H56" s="204"/>
      <c r="I56" s="204"/>
      <c r="J56" s="204"/>
      <c r="K56" s="205"/>
      <c r="L56" s="205">
        <v>6707.83</v>
      </c>
      <c r="M56" s="206"/>
      <c r="N56" s="207"/>
      <c r="O56" s="207"/>
      <c r="P56" s="208"/>
      <c r="Q56" s="209"/>
      <c r="R56" s="207"/>
      <c r="S56" s="207"/>
      <c r="T56" s="208"/>
      <c r="U56" s="209"/>
      <c r="V56" s="207"/>
      <c r="W56" s="207"/>
      <c r="X56" s="208"/>
      <c r="Y56" s="418"/>
    </row>
    <row r="57" spans="1:27" ht="45">
      <c r="B57" s="331" t="s">
        <v>34</v>
      </c>
      <c r="C57" s="342" t="s">
        <v>249</v>
      </c>
      <c r="D57" s="332">
        <f>SUM(D58:D60)</f>
        <v>1</v>
      </c>
      <c r="E57" s="332">
        <f>SUM(E58:E60)</f>
        <v>0</v>
      </c>
      <c r="F57" s="65"/>
      <c r="G57" s="335"/>
      <c r="H57" s="335"/>
      <c r="I57" s="66" t="s">
        <v>138</v>
      </c>
      <c r="J57" s="66"/>
      <c r="K57" s="352"/>
      <c r="L57" s="136"/>
      <c r="M57" s="137"/>
      <c r="N57" s="138"/>
      <c r="O57" s="138"/>
      <c r="P57" s="139"/>
      <c r="Q57" s="140"/>
      <c r="R57" s="138"/>
      <c r="S57" s="138"/>
      <c r="T57" s="139"/>
      <c r="U57" s="140"/>
      <c r="V57" s="138"/>
      <c r="W57" s="138"/>
      <c r="X57" s="139"/>
      <c r="Y57" s="160"/>
    </row>
    <row r="58" spans="1:27" ht="45">
      <c r="B58" s="328" t="s">
        <v>37</v>
      </c>
      <c r="C58" s="343" t="s">
        <v>94</v>
      </c>
      <c r="D58" s="327">
        <v>0.3</v>
      </c>
      <c r="E58" s="327">
        <f>(SUM(M58:X58)*D58)</f>
        <v>0</v>
      </c>
      <c r="F58" s="326">
        <v>43466</v>
      </c>
      <c r="G58" s="336">
        <v>43769</v>
      </c>
      <c r="H58" s="336"/>
      <c r="I58" s="337" t="s">
        <v>95</v>
      </c>
      <c r="J58" s="337" t="s">
        <v>89</v>
      </c>
      <c r="K58" s="58"/>
      <c r="L58" s="141"/>
      <c r="M58" s="23"/>
      <c r="N58" s="23"/>
      <c r="O58" s="23"/>
      <c r="P58" s="23"/>
      <c r="Q58" s="24"/>
      <c r="R58" s="24"/>
      <c r="S58" s="24"/>
      <c r="T58" s="24"/>
      <c r="U58" s="24"/>
      <c r="V58" s="24"/>
      <c r="W58" s="24"/>
      <c r="X58" s="158"/>
      <c r="Y58" s="161"/>
    </row>
    <row r="59" spans="1:27" ht="45">
      <c r="B59" s="328" t="s">
        <v>41</v>
      </c>
      <c r="C59" s="343" t="s">
        <v>96</v>
      </c>
      <c r="D59" s="327">
        <v>0.4</v>
      </c>
      <c r="E59" s="327">
        <f>(SUM(M59:X59)*D59)</f>
        <v>0</v>
      </c>
      <c r="F59" s="326">
        <v>43497</v>
      </c>
      <c r="G59" s="336">
        <v>43799</v>
      </c>
      <c r="H59" s="336"/>
      <c r="I59" s="337" t="s">
        <v>97</v>
      </c>
      <c r="J59" s="337" t="s">
        <v>89</v>
      </c>
      <c r="K59" s="58"/>
      <c r="L59" s="141"/>
      <c r="M59" s="142"/>
      <c r="N59" s="23"/>
      <c r="O59" s="23"/>
      <c r="P59" s="143"/>
      <c r="Q59" s="159"/>
      <c r="R59" s="24"/>
      <c r="S59" s="24"/>
      <c r="T59" s="158"/>
      <c r="U59" s="159"/>
      <c r="V59" s="24"/>
      <c r="W59" s="24"/>
      <c r="X59" s="158"/>
      <c r="Y59" s="161"/>
    </row>
    <row r="60" spans="1:27" ht="45.75" thickBot="1">
      <c r="B60" s="329" t="s">
        <v>43</v>
      </c>
      <c r="C60" s="345" t="s">
        <v>98</v>
      </c>
      <c r="D60" s="330">
        <v>0.3</v>
      </c>
      <c r="E60" s="330">
        <f>(SUM(M60:X60)*D60)</f>
        <v>0</v>
      </c>
      <c r="F60" s="339">
        <v>43556</v>
      </c>
      <c r="G60" s="339">
        <v>43830</v>
      </c>
      <c r="H60" s="339"/>
      <c r="I60" s="83" t="s">
        <v>97</v>
      </c>
      <c r="J60" s="83" t="s">
        <v>89</v>
      </c>
      <c r="K60" s="121"/>
      <c r="L60" s="163"/>
      <c r="M60" s="150"/>
      <c r="N60" s="150"/>
      <c r="O60" s="164"/>
      <c r="P60" s="165"/>
      <c r="Q60" s="165"/>
      <c r="R60" s="165"/>
      <c r="S60" s="164"/>
      <c r="T60" s="164"/>
      <c r="U60" s="164"/>
      <c r="V60" s="164"/>
      <c r="W60" s="164"/>
      <c r="X60" s="166"/>
      <c r="Y60" s="162"/>
    </row>
    <row r="61" spans="1:27" ht="15.75" thickBot="1">
      <c r="B61" s="469" t="s">
        <v>57</v>
      </c>
      <c r="C61" s="347" t="s">
        <v>99</v>
      </c>
      <c r="D61" s="358">
        <f>D62+D66+D71+D76+D81</f>
        <v>1</v>
      </c>
      <c r="E61" s="358">
        <f>E62+E66+E71+E76+E81</f>
        <v>0</v>
      </c>
      <c r="F61" s="359"/>
      <c r="G61" s="359"/>
      <c r="H61" s="359"/>
      <c r="I61" s="359"/>
      <c r="J61" s="359"/>
      <c r="K61" s="360">
        <f>SUM(K62:K84)</f>
        <v>170547.74</v>
      </c>
      <c r="L61" s="360">
        <f>33683+7000</f>
        <v>40683</v>
      </c>
      <c r="M61" s="361"/>
      <c r="N61" s="362"/>
      <c r="O61" s="362"/>
      <c r="P61" s="363"/>
      <c r="Q61" s="364"/>
      <c r="R61" s="362"/>
      <c r="S61" s="362"/>
      <c r="T61" s="363"/>
      <c r="U61" s="364"/>
      <c r="V61" s="362"/>
      <c r="W61" s="362"/>
      <c r="X61" s="363"/>
      <c r="Y61" s="395"/>
      <c r="AA61" s="33"/>
    </row>
    <row r="62" spans="1:27" ht="30.75" thickBot="1">
      <c r="B62" s="180" t="s">
        <v>34</v>
      </c>
      <c r="C62" s="181" t="s">
        <v>250</v>
      </c>
      <c r="D62" s="167">
        <f>SUM(D63:D65)</f>
        <v>0.25</v>
      </c>
      <c r="E62" s="167">
        <f>SUM(E63:E65)</f>
        <v>0</v>
      </c>
      <c r="F62" s="202"/>
      <c r="G62" s="183"/>
      <c r="H62" s="183"/>
      <c r="I62" s="184" t="s">
        <v>100</v>
      </c>
      <c r="J62" s="199"/>
      <c r="K62" s="185"/>
      <c r="L62" s="186"/>
      <c r="M62" s="187"/>
      <c r="N62" s="188"/>
      <c r="O62" s="188"/>
      <c r="P62" s="189"/>
      <c r="Q62" s="190"/>
      <c r="R62" s="188"/>
      <c r="S62" s="188"/>
      <c r="T62" s="189"/>
      <c r="U62" s="190"/>
      <c r="V62" s="188"/>
      <c r="W62" s="188"/>
      <c r="X62" s="189"/>
      <c r="Y62" s="413"/>
    </row>
    <row r="63" spans="1:27" ht="30">
      <c r="B63" s="170" t="s">
        <v>37</v>
      </c>
      <c r="C63" s="104" t="s">
        <v>38</v>
      </c>
      <c r="D63" s="120">
        <v>0.08</v>
      </c>
      <c r="E63" s="120">
        <f>(SUM(M63:X63)*D63)</f>
        <v>0</v>
      </c>
      <c r="F63" s="171">
        <v>43466</v>
      </c>
      <c r="G63" s="172">
        <v>43830</v>
      </c>
      <c r="H63" s="172"/>
      <c r="I63" s="460" t="s">
        <v>39</v>
      </c>
      <c r="J63" s="405" t="s">
        <v>101</v>
      </c>
      <c r="K63" s="174"/>
      <c r="L63" s="175"/>
      <c r="M63" s="176"/>
      <c r="N63" s="94"/>
      <c r="O63" s="177"/>
      <c r="P63" s="95"/>
      <c r="Q63" s="179"/>
      <c r="R63" s="94"/>
      <c r="S63" s="177"/>
      <c r="T63" s="95"/>
      <c r="U63" s="179"/>
      <c r="V63" s="94"/>
      <c r="W63" s="177"/>
      <c r="X63" s="95"/>
      <c r="Y63" s="161"/>
    </row>
    <row r="64" spans="1:27" ht="30">
      <c r="B64" s="328" t="s">
        <v>41</v>
      </c>
      <c r="C64" s="343" t="s">
        <v>102</v>
      </c>
      <c r="D64" s="27">
        <v>0.12</v>
      </c>
      <c r="E64" s="27">
        <f>(SUM(M64:X64)*D64)</f>
        <v>0</v>
      </c>
      <c r="F64" s="326">
        <v>43466</v>
      </c>
      <c r="G64" s="336">
        <v>43830</v>
      </c>
      <c r="H64" s="336"/>
      <c r="I64" s="337" t="s">
        <v>39</v>
      </c>
      <c r="J64" s="337" t="s">
        <v>101</v>
      </c>
      <c r="K64" s="58"/>
      <c r="L64" s="59"/>
      <c r="M64" s="73"/>
      <c r="N64" s="28"/>
      <c r="O64" s="28"/>
      <c r="P64" s="60"/>
      <c r="Q64" s="61"/>
      <c r="R64" s="28"/>
      <c r="S64" s="28"/>
      <c r="T64" s="60"/>
      <c r="U64" s="61"/>
      <c r="V64" s="28"/>
      <c r="W64" s="28"/>
      <c r="X64" s="81"/>
      <c r="Y64" s="161"/>
      <c r="AA64" s="33"/>
    </row>
    <row r="65" spans="1:26" ht="30.75" thickBot="1">
      <c r="B65" s="353" t="s">
        <v>43</v>
      </c>
      <c r="C65" s="354" t="s">
        <v>46</v>
      </c>
      <c r="D65" s="133">
        <v>0.05</v>
      </c>
      <c r="E65" s="133">
        <f>(SUM(M65:X65)*D65)</f>
        <v>0</v>
      </c>
      <c r="F65" s="357">
        <v>43466</v>
      </c>
      <c r="G65" s="355">
        <v>43830</v>
      </c>
      <c r="H65" s="355"/>
      <c r="I65" s="365" t="s">
        <v>103</v>
      </c>
      <c r="J65" s="365" t="s">
        <v>104</v>
      </c>
      <c r="K65" s="134"/>
      <c r="L65" s="135"/>
      <c r="M65" s="198"/>
      <c r="N65" s="196"/>
      <c r="O65" s="196"/>
      <c r="P65" s="193"/>
      <c r="Q65" s="195"/>
      <c r="R65" s="196"/>
      <c r="S65" s="196"/>
      <c r="T65" s="193"/>
      <c r="U65" s="195"/>
      <c r="V65" s="196"/>
      <c r="W65" s="196"/>
      <c r="X65" s="169"/>
      <c r="Y65" s="414"/>
      <c r="Z65" s="13"/>
    </row>
    <row r="66" spans="1:26" ht="45.75" thickBot="1">
      <c r="B66" s="180" t="s">
        <v>48</v>
      </c>
      <c r="C66" s="181" t="s">
        <v>251</v>
      </c>
      <c r="D66" s="167">
        <f>SUM(D67:D70)</f>
        <v>0.19</v>
      </c>
      <c r="E66" s="167">
        <f>SUM(E67:E70)</f>
        <v>0</v>
      </c>
      <c r="F66" s="182"/>
      <c r="G66" s="183"/>
      <c r="H66" s="183"/>
      <c r="I66" s="184" t="s">
        <v>100</v>
      </c>
      <c r="J66" s="199"/>
      <c r="K66" s="185"/>
      <c r="L66" s="186"/>
      <c r="M66" s="187"/>
      <c r="N66" s="188"/>
      <c r="O66" s="188"/>
      <c r="P66" s="189"/>
      <c r="Q66" s="190"/>
      <c r="R66" s="188"/>
      <c r="S66" s="188"/>
      <c r="T66" s="189"/>
      <c r="U66" s="190"/>
      <c r="V66" s="188"/>
      <c r="W66" s="188"/>
      <c r="X66" s="189"/>
      <c r="Y66" s="415"/>
      <c r="Z66" s="13"/>
    </row>
    <row r="67" spans="1:26">
      <c r="B67" s="170" t="s">
        <v>50</v>
      </c>
      <c r="C67" s="104" t="s">
        <v>105</v>
      </c>
      <c r="D67" s="120">
        <v>0.04</v>
      </c>
      <c r="E67" s="120">
        <f>(SUM(M67:X67)*D67)</f>
        <v>0</v>
      </c>
      <c r="F67" s="171">
        <v>43466</v>
      </c>
      <c r="G67" s="172">
        <v>43830</v>
      </c>
      <c r="H67" s="172"/>
      <c r="I67" s="460" t="s">
        <v>39</v>
      </c>
      <c r="J67" s="405" t="s">
        <v>101</v>
      </c>
      <c r="K67" s="174"/>
      <c r="L67" s="175"/>
      <c r="M67" s="176"/>
      <c r="N67" s="94"/>
      <c r="O67" s="94"/>
      <c r="P67" s="95"/>
      <c r="Q67" s="179"/>
      <c r="R67" s="94"/>
      <c r="S67" s="94"/>
      <c r="T67" s="95"/>
      <c r="U67" s="96"/>
      <c r="V67" s="94"/>
      <c r="W67" s="94"/>
      <c r="X67" s="95"/>
      <c r="Y67" s="416"/>
      <c r="Z67" s="13"/>
    </row>
    <row r="68" spans="1:26" ht="45">
      <c r="B68" s="328" t="s">
        <v>52</v>
      </c>
      <c r="C68" s="343" t="s">
        <v>106</v>
      </c>
      <c r="D68" s="27">
        <v>0.09</v>
      </c>
      <c r="E68" s="27">
        <f>(SUM(M68:X68)*D68)</f>
        <v>0</v>
      </c>
      <c r="F68" s="326">
        <v>43466</v>
      </c>
      <c r="G68" s="336">
        <v>43830</v>
      </c>
      <c r="H68" s="336"/>
      <c r="I68" s="337" t="s">
        <v>39</v>
      </c>
      <c r="J68" s="337" t="s">
        <v>101</v>
      </c>
      <c r="K68" s="58"/>
      <c r="L68" s="59"/>
      <c r="M68" s="73"/>
      <c r="N68" s="28"/>
      <c r="O68" s="28"/>
      <c r="P68" s="60"/>
      <c r="Q68" s="73"/>
      <c r="R68" s="28"/>
      <c r="S68" s="28"/>
      <c r="T68" s="60"/>
      <c r="U68" s="28"/>
      <c r="V68" s="52"/>
      <c r="W68" s="52"/>
      <c r="X68" s="81"/>
      <c r="Y68" s="416"/>
      <c r="Z68" s="13"/>
    </row>
    <row r="69" spans="1:26">
      <c r="B69" s="328" t="s">
        <v>54</v>
      </c>
      <c r="C69" s="343" t="s">
        <v>107</v>
      </c>
      <c r="D69" s="27">
        <v>0.04</v>
      </c>
      <c r="E69" s="27">
        <f>(SUM(M69:X69)*D69)</f>
        <v>0</v>
      </c>
      <c r="F69" s="326">
        <v>43466</v>
      </c>
      <c r="G69" s="336">
        <v>43830</v>
      </c>
      <c r="H69" s="336"/>
      <c r="I69" s="337" t="s">
        <v>39</v>
      </c>
      <c r="J69" s="337" t="s">
        <v>101</v>
      </c>
      <c r="K69" s="58"/>
      <c r="L69" s="59"/>
      <c r="M69" s="79"/>
      <c r="N69" s="52"/>
      <c r="O69" s="52"/>
      <c r="P69" s="28"/>
      <c r="Q69" s="80"/>
      <c r="R69" s="52"/>
      <c r="S69" s="52"/>
      <c r="T69" s="81"/>
      <c r="U69" s="28"/>
      <c r="V69" s="52"/>
      <c r="W69" s="52"/>
      <c r="X69" s="81"/>
      <c r="Y69" s="416"/>
    </row>
    <row r="70" spans="1:26" ht="30.75" thickBot="1">
      <c r="B70" s="353" t="s">
        <v>108</v>
      </c>
      <c r="C70" s="354" t="s">
        <v>46</v>
      </c>
      <c r="D70" s="133">
        <v>0.02</v>
      </c>
      <c r="E70" s="133">
        <f>(SUM(M70:X70)*D70)</f>
        <v>0</v>
      </c>
      <c r="F70" s="357">
        <v>43466</v>
      </c>
      <c r="G70" s="355">
        <v>43830</v>
      </c>
      <c r="H70" s="355"/>
      <c r="I70" s="356" t="s">
        <v>103</v>
      </c>
      <c r="J70" s="365" t="s">
        <v>104</v>
      </c>
      <c r="K70" s="134"/>
      <c r="L70" s="135"/>
      <c r="M70" s="198"/>
      <c r="N70" s="196"/>
      <c r="O70" s="196"/>
      <c r="P70" s="193"/>
      <c r="Q70" s="195"/>
      <c r="R70" s="196"/>
      <c r="S70" s="196"/>
      <c r="T70" s="193"/>
      <c r="U70" s="195"/>
      <c r="V70" s="196"/>
      <c r="W70" s="196"/>
      <c r="X70" s="169"/>
      <c r="Y70" s="417"/>
      <c r="Z70" s="13"/>
    </row>
    <row r="71" spans="1:26" ht="45.75" thickBot="1">
      <c r="B71" s="180" t="s">
        <v>69</v>
      </c>
      <c r="C71" s="181" t="s">
        <v>252</v>
      </c>
      <c r="D71" s="167">
        <f>SUM(D72:D75)</f>
        <v>0.12000000000000001</v>
      </c>
      <c r="E71" s="167">
        <f>SUM(E72:E75)</f>
        <v>0</v>
      </c>
      <c r="F71" s="182"/>
      <c r="G71" s="183"/>
      <c r="H71" s="183"/>
      <c r="I71" s="184" t="s">
        <v>100</v>
      </c>
      <c r="J71" s="199"/>
      <c r="K71" s="185"/>
      <c r="L71" s="186"/>
      <c r="M71" s="187"/>
      <c r="N71" s="188"/>
      <c r="O71" s="188"/>
      <c r="P71" s="189"/>
      <c r="Q71" s="190"/>
      <c r="R71" s="188"/>
      <c r="S71" s="188"/>
      <c r="T71" s="189"/>
      <c r="U71" s="190"/>
      <c r="V71" s="188"/>
      <c r="W71" s="188"/>
      <c r="X71" s="189"/>
      <c r="Y71" s="415"/>
    </row>
    <row r="72" spans="1:26" s="17" customFormat="1">
      <c r="A72" s="464"/>
      <c r="B72" s="170" t="s">
        <v>72</v>
      </c>
      <c r="C72" s="104" t="s">
        <v>105</v>
      </c>
      <c r="D72" s="120">
        <v>0.02</v>
      </c>
      <c r="E72" s="120">
        <f>(SUM(M72:X72)*D72)</f>
        <v>0</v>
      </c>
      <c r="F72" s="171">
        <v>43466</v>
      </c>
      <c r="G72" s="172">
        <v>43830</v>
      </c>
      <c r="H72" s="172"/>
      <c r="I72" s="460" t="s">
        <v>39</v>
      </c>
      <c r="J72" s="405" t="s">
        <v>101</v>
      </c>
      <c r="K72" s="174"/>
      <c r="L72" s="175"/>
      <c r="M72" s="176"/>
      <c r="N72" s="94"/>
      <c r="O72" s="94"/>
      <c r="P72" s="95"/>
      <c r="Q72" s="96"/>
      <c r="R72" s="94"/>
      <c r="S72" s="94"/>
      <c r="T72" s="95"/>
      <c r="U72" s="96"/>
      <c r="V72" s="94"/>
      <c r="W72" s="94"/>
      <c r="X72" s="95"/>
      <c r="Y72" s="416"/>
    </row>
    <row r="73" spans="1:26" ht="45">
      <c r="B73" s="328" t="s">
        <v>109</v>
      </c>
      <c r="C73" s="343" t="s">
        <v>106</v>
      </c>
      <c r="D73" s="27">
        <v>0.04</v>
      </c>
      <c r="E73" s="27">
        <f>(SUM(M73:X73)*D73)</f>
        <v>0</v>
      </c>
      <c r="F73" s="326">
        <v>43466</v>
      </c>
      <c r="G73" s="336">
        <v>43830</v>
      </c>
      <c r="H73" s="336"/>
      <c r="I73" s="337" t="s">
        <v>39</v>
      </c>
      <c r="J73" s="337" t="s">
        <v>101</v>
      </c>
      <c r="K73" s="58"/>
      <c r="L73" s="59"/>
      <c r="M73" s="73"/>
      <c r="N73" s="28"/>
      <c r="O73" s="28"/>
      <c r="P73" s="81"/>
      <c r="Q73" s="79"/>
      <c r="R73" s="52"/>
      <c r="S73" s="52"/>
      <c r="T73" s="81"/>
      <c r="U73" s="52"/>
      <c r="V73" s="52"/>
      <c r="W73" s="52"/>
      <c r="X73" s="81"/>
      <c r="Y73" s="416"/>
    </row>
    <row r="74" spans="1:26" ht="30">
      <c r="B74" s="328" t="s">
        <v>110</v>
      </c>
      <c r="C74" s="343" t="s">
        <v>111</v>
      </c>
      <c r="D74" s="27">
        <v>0.04</v>
      </c>
      <c r="E74" s="27">
        <f>(SUM(M74:X74)*D74)</f>
        <v>0</v>
      </c>
      <c r="F74" s="326">
        <v>43466</v>
      </c>
      <c r="G74" s="336">
        <v>43830</v>
      </c>
      <c r="H74" s="336"/>
      <c r="I74" s="337" t="s">
        <v>39</v>
      </c>
      <c r="J74" s="337" t="s">
        <v>112</v>
      </c>
      <c r="K74" s="58"/>
      <c r="L74" s="59"/>
      <c r="M74" s="79"/>
      <c r="N74" s="52"/>
      <c r="O74" s="28"/>
      <c r="P74" s="28"/>
      <c r="Q74" s="80"/>
      <c r="R74" s="52"/>
      <c r="S74" s="52"/>
      <c r="T74" s="81"/>
      <c r="U74" s="52"/>
      <c r="V74" s="52"/>
      <c r="W74" s="52"/>
      <c r="X74" s="81"/>
      <c r="Y74" s="416"/>
    </row>
    <row r="75" spans="1:26" ht="30.75" thickBot="1">
      <c r="B75" s="353" t="s">
        <v>113</v>
      </c>
      <c r="C75" s="354" t="s">
        <v>46</v>
      </c>
      <c r="D75" s="133">
        <v>0.02</v>
      </c>
      <c r="E75" s="133">
        <f>(SUM(M75:X75)*D75)</f>
        <v>0</v>
      </c>
      <c r="F75" s="357">
        <v>43466</v>
      </c>
      <c r="G75" s="355">
        <v>43830</v>
      </c>
      <c r="H75" s="355"/>
      <c r="I75" s="356" t="s">
        <v>103</v>
      </c>
      <c r="J75" s="365" t="s">
        <v>104</v>
      </c>
      <c r="K75" s="134"/>
      <c r="L75" s="135"/>
      <c r="M75" s="198"/>
      <c r="N75" s="196"/>
      <c r="O75" s="196"/>
      <c r="P75" s="193"/>
      <c r="Q75" s="195"/>
      <c r="R75" s="196"/>
      <c r="S75" s="196"/>
      <c r="T75" s="193"/>
      <c r="U75" s="195"/>
      <c r="V75" s="196"/>
      <c r="W75" s="196"/>
      <c r="X75" s="169"/>
      <c r="Y75" s="417"/>
    </row>
    <row r="76" spans="1:26" ht="45.75" thickBot="1">
      <c r="B76" s="180" t="s">
        <v>73</v>
      </c>
      <c r="C76" s="181" t="s">
        <v>253</v>
      </c>
      <c r="D76" s="167">
        <f>SUM(D77:D80)</f>
        <v>0.19</v>
      </c>
      <c r="E76" s="167">
        <f>SUM(E77:E80)</f>
        <v>0</v>
      </c>
      <c r="F76" s="182"/>
      <c r="G76" s="183"/>
      <c r="H76" s="183"/>
      <c r="I76" s="184" t="s">
        <v>100</v>
      </c>
      <c r="J76" s="199"/>
      <c r="K76" s="185"/>
      <c r="L76" s="186"/>
      <c r="M76" s="187"/>
      <c r="N76" s="188"/>
      <c r="O76" s="188"/>
      <c r="P76" s="189"/>
      <c r="Q76" s="190"/>
      <c r="R76" s="188"/>
      <c r="S76" s="188"/>
      <c r="T76" s="189"/>
      <c r="U76" s="190"/>
      <c r="V76" s="188"/>
      <c r="W76" s="188"/>
      <c r="X76" s="189"/>
      <c r="Y76" s="415"/>
    </row>
    <row r="77" spans="1:26">
      <c r="B77" s="170" t="s">
        <v>76</v>
      </c>
      <c r="C77" s="104" t="s">
        <v>105</v>
      </c>
      <c r="D77" s="120">
        <v>0.04</v>
      </c>
      <c r="E77" s="120">
        <f>(SUM(M77:X77)*D77)</f>
        <v>0</v>
      </c>
      <c r="F77" s="171">
        <v>43466</v>
      </c>
      <c r="G77" s="172">
        <v>43830</v>
      </c>
      <c r="H77" s="172"/>
      <c r="I77" s="460" t="s">
        <v>39</v>
      </c>
      <c r="J77" s="405" t="s">
        <v>101</v>
      </c>
      <c r="K77" s="174"/>
      <c r="L77" s="175"/>
      <c r="M77" s="176"/>
      <c r="N77" s="94"/>
      <c r="O77" s="94"/>
      <c r="P77" s="95"/>
      <c r="Q77" s="179"/>
      <c r="R77" s="94"/>
      <c r="S77" s="94"/>
      <c r="T77" s="95"/>
      <c r="U77" s="96"/>
      <c r="V77" s="94"/>
      <c r="W77" s="94"/>
      <c r="X77" s="95"/>
      <c r="Y77" s="416"/>
    </row>
    <row r="78" spans="1:26" ht="45">
      <c r="B78" s="328" t="s">
        <v>78</v>
      </c>
      <c r="C78" s="343" t="s">
        <v>106</v>
      </c>
      <c r="D78" s="27">
        <v>0.09</v>
      </c>
      <c r="E78" s="27">
        <f>(SUM(M78:X78)*D78)</f>
        <v>0</v>
      </c>
      <c r="F78" s="326">
        <v>43466</v>
      </c>
      <c r="G78" s="336">
        <v>43830</v>
      </c>
      <c r="H78" s="336"/>
      <c r="I78" s="337" t="s">
        <v>39</v>
      </c>
      <c r="J78" s="337" t="s">
        <v>101</v>
      </c>
      <c r="K78" s="58"/>
      <c r="L78" s="59"/>
      <c r="M78" s="73"/>
      <c r="N78" s="28"/>
      <c r="O78" s="28"/>
      <c r="P78" s="60"/>
      <c r="Q78" s="73"/>
      <c r="R78" s="28"/>
      <c r="S78" s="28"/>
      <c r="T78" s="60"/>
      <c r="U78" s="28"/>
      <c r="V78" s="52"/>
      <c r="W78" s="52"/>
      <c r="X78" s="81"/>
      <c r="Y78" s="416"/>
    </row>
    <row r="79" spans="1:26">
      <c r="B79" s="328" t="s">
        <v>79</v>
      </c>
      <c r="C79" s="343" t="s">
        <v>107</v>
      </c>
      <c r="D79" s="27">
        <v>0.04</v>
      </c>
      <c r="E79" s="27">
        <f>(SUM(M79:X79)*D79)</f>
        <v>0</v>
      </c>
      <c r="F79" s="326">
        <v>43466</v>
      </c>
      <c r="G79" s="336">
        <v>43830</v>
      </c>
      <c r="H79" s="336"/>
      <c r="I79" s="337" t="s">
        <v>39</v>
      </c>
      <c r="J79" s="337" t="s">
        <v>101</v>
      </c>
      <c r="K79" s="58"/>
      <c r="L79" s="59"/>
      <c r="M79" s="79"/>
      <c r="N79" s="52"/>
      <c r="O79" s="52"/>
      <c r="P79" s="28"/>
      <c r="Q79" s="80"/>
      <c r="R79" s="52"/>
      <c r="S79" s="52"/>
      <c r="T79" s="81"/>
      <c r="U79" s="28"/>
      <c r="V79" s="52"/>
      <c r="W79" s="52"/>
      <c r="X79" s="81"/>
      <c r="Y79" s="416"/>
    </row>
    <row r="80" spans="1:26" ht="30.75" thickBot="1">
      <c r="B80" s="353" t="s">
        <v>114</v>
      </c>
      <c r="C80" s="354" t="s">
        <v>46</v>
      </c>
      <c r="D80" s="133">
        <v>0.02</v>
      </c>
      <c r="E80" s="133">
        <f>(SUM(M80:X80)*D80)</f>
        <v>0</v>
      </c>
      <c r="F80" s="357">
        <v>43466</v>
      </c>
      <c r="G80" s="355">
        <v>43830</v>
      </c>
      <c r="H80" s="355"/>
      <c r="I80" s="356" t="s">
        <v>103</v>
      </c>
      <c r="J80" s="365" t="s">
        <v>104</v>
      </c>
      <c r="K80" s="134"/>
      <c r="L80" s="135"/>
      <c r="M80" s="198"/>
      <c r="N80" s="196"/>
      <c r="O80" s="196"/>
      <c r="P80" s="193"/>
      <c r="Q80" s="195"/>
      <c r="R80" s="196"/>
      <c r="S80" s="196"/>
      <c r="T80" s="193"/>
      <c r="U80" s="195"/>
      <c r="V80" s="196"/>
      <c r="W80" s="196"/>
      <c r="X80" s="169"/>
      <c r="Y80" s="417"/>
    </row>
    <row r="81" spans="1:27" ht="45.75" thickBot="1">
      <c r="B81" s="180" t="s">
        <v>115</v>
      </c>
      <c r="C81" s="201" t="s">
        <v>254</v>
      </c>
      <c r="D81" s="167">
        <f>SUM(D82:D84)</f>
        <v>0.25</v>
      </c>
      <c r="E81" s="167">
        <f>SUM(E82:E84)</f>
        <v>0</v>
      </c>
      <c r="F81" s="182"/>
      <c r="G81" s="183"/>
      <c r="H81" s="183"/>
      <c r="I81" s="184" t="s">
        <v>387</v>
      </c>
      <c r="J81" s="184"/>
      <c r="K81" s="185">
        <v>170547.74</v>
      </c>
      <c r="L81" s="186"/>
      <c r="M81" s="187"/>
      <c r="N81" s="188"/>
      <c r="O81" s="188"/>
      <c r="P81" s="189"/>
      <c r="Q81" s="190"/>
      <c r="R81" s="188"/>
      <c r="S81" s="188"/>
      <c r="T81" s="189"/>
      <c r="U81" s="190"/>
      <c r="V81" s="188"/>
      <c r="W81" s="188"/>
      <c r="X81" s="189"/>
      <c r="Y81" s="415"/>
    </row>
    <row r="82" spans="1:27" ht="15.75" thickBot="1">
      <c r="B82" s="103" t="s">
        <v>116</v>
      </c>
      <c r="C82" s="200" t="s">
        <v>117</v>
      </c>
      <c r="D82" s="105">
        <v>0.05</v>
      </c>
      <c r="E82" s="105">
        <f>(SUM(M82:X82)*D82)</f>
        <v>0</v>
      </c>
      <c r="F82" s="171">
        <v>43466</v>
      </c>
      <c r="G82" s="172">
        <v>43830</v>
      </c>
      <c r="H82" s="106"/>
      <c r="I82" s="107" t="s">
        <v>118</v>
      </c>
      <c r="J82" s="108" t="s">
        <v>119</v>
      </c>
      <c r="K82" s="109"/>
      <c r="L82" s="110"/>
      <c r="M82" s="176"/>
      <c r="N82" s="177"/>
      <c r="O82" s="177"/>
      <c r="P82" s="178"/>
      <c r="Q82" s="179"/>
      <c r="R82" s="177"/>
      <c r="S82" s="177"/>
      <c r="T82" s="178"/>
      <c r="U82" s="179"/>
      <c r="V82" s="177"/>
      <c r="W82" s="177"/>
      <c r="X82" s="178"/>
      <c r="Y82" s="417"/>
    </row>
    <row r="83" spans="1:27" ht="90">
      <c r="B83" s="328" t="s">
        <v>120</v>
      </c>
      <c r="C83" s="344" t="s">
        <v>121</v>
      </c>
      <c r="D83" s="27">
        <v>0.15</v>
      </c>
      <c r="E83" s="120">
        <f>(SUM(M83:X83)*D83)</f>
        <v>0</v>
      </c>
      <c r="F83" s="326">
        <v>43466</v>
      </c>
      <c r="G83" s="336">
        <v>43830</v>
      </c>
      <c r="H83" s="336"/>
      <c r="I83" s="338" t="s">
        <v>122</v>
      </c>
      <c r="J83" s="337" t="s">
        <v>123</v>
      </c>
      <c r="K83" s="58"/>
      <c r="L83" s="59"/>
      <c r="M83" s="73"/>
      <c r="N83" s="28"/>
      <c r="O83" s="28"/>
      <c r="P83" s="60"/>
      <c r="Q83" s="61"/>
      <c r="R83" s="28"/>
      <c r="S83" s="28"/>
      <c r="T83" s="60"/>
      <c r="U83" s="61"/>
      <c r="V83" s="28"/>
      <c r="W83" s="28"/>
      <c r="X83" s="60"/>
      <c r="Y83" s="416"/>
    </row>
    <row r="84" spans="1:27" ht="15.75" thickBot="1">
      <c r="B84" s="353" t="s">
        <v>124</v>
      </c>
      <c r="C84" s="354" t="s">
        <v>125</v>
      </c>
      <c r="D84" s="133">
        <v>0.05</v>
      </c>
      <c r="E84" s="133">
        <f>(SUM(M84:X84)*D84)</f>
        <v>0</v>
      </c>
      <c r="F84" s="357">
        <v>43466</v>
      </c>
      <c r="G84" s="355">
        <v>43830</v>
      </c>
      <c r="H84" s="355"/>
      <c r="I84" s="356" t="s">
        <v>126</v>
      </c>
      <c r="J84" s="365" t="s">
        <v>119</v>
      </c>
      <c r="K84" s="134"/>
      <c r="L84" s="135"/>
      <c r="M84" s="217"/>
      <c r="N84" s="168"/>
      <c r="O84" s="168"/>
      <c r="P84" s="169"/>
      <c r="Q84" s="218"/>
      <c r="R84" s="168"/>
      <c r="S84" s="168"/>
      <c r="T84" s="169"/>
      <c r="U84" s="218"/>
      <c r="V84" s="168"/>
      <c r="W84" s="168"/>
      <c r="X84" s="169"/>
      <c r="Y84" s="416"/>
    </row>
    <row r="85" spans="1:27" ht="15.75" thickBot="1">
      <c r="B85" s="469" t="s">
        <v>57</v>
      </c>
      <c r="C85" s="219" t="s">
        <v>31</v>
      </c>
      <c r="D85" s="358">
        <f>D86+D91+D96+D100</f>
        <v>1</v>
      </c>
      <c r="E85" s="358">
        <f>E86+E91+E96+E100</f>
        <v>0</v>
      </c>
      <c r="F85" s="359"/>
      <c r="G85" s="359"/>
      <c r="H85" s="359"/>
      <c r="I85" s="359"/>
      <c r="J85" s="359"/>
      <c r="K85" s="220">
        <f>K86</f>
        <v>0</v>
      </c>
      <c r="L85" s="220">
        <f>SUM(L86+L91+L96+L100)</f>
        <v>2608.6</v>
      </c>
      <c r="M85" s="362"/>
      <c r="N85" s="362"/>
      <c r="O85" s="362"/>
      <c r="P85" s="362"/>
      <c r="Q85" s="362"/>
      <c r="R85" s="362"/>
      <c r="S85" s="362"/>
      <c r="T85" s="362"/>
      <c r="U85" s="362"/>
      <c r="V85" s="362"/>
      <c r="W85" s="362"/>
      <c r="X85" s="363"/>
      <c r="Y85" s="216"/>
    </row>
    <row r="86" spans="1:27" ht="51">
      <c r="B86" s="331" t="s">
        <v>34</v>
      </c>
      <c r="C86" s="307" t="s">
        <v>255</v>
      </c>
      <c r="D86" s="332">
        <f>SUM(D87:D90)</f>
        <v>0.25</v>
      </c>
      <c r="E86" s="332">
        <f>SUM(E87:E90)</f>
        <v>0</v>
      </c>
      <c r="F86" s="286"/>
      <c r="G86" s="287"/>
      <c r="H86" s="287"/>
      <c r="I86" s="288" t="s">
        <v>127</v>
      </c>
      <c r="J86" s="262"/>
      <c r="K86" s="289"/>
      <c r="L86" s="290">
        <v>660</v>
      </c>
      <c r="M86" s="291"/>
      <c r="N86" s="291"/>
      <c r="O86" s="291"/>
      <c r="P86" s="291"/>
      <c r="Q86" s="291"/>
      <c r="R86" s="291"/>
      <c r="S86" s="291"/>
      <c r="T86" s="291"/>
      <c r="U86" s="291"/>
      <c r="V86" s="291"/>
      <c r="W86" s="291"/>
      <c r="X86" s="292"/>
      <c r="Y86" s="284"/>
    </row>
    <row r="87" spans="1:27" s="17" customFormat="1" ht="30">
      <c r="A87" s="464"/>
      <c r="B87" s="328" t="s">
        <v>37</v>
      </c>
      <c r="C87" s="210" t="s">
        <v>128</v>
      </c>
      <c r="D87" s="327">
        <v>0.05</v>
      </c>
      <c r="E87" s="327">
        <f>(SUM(M87:X87)*D87)</f>
        <v>0</v>
      </c>
      <c r="F87" s="25">
        <v>43497</v>
      </c>
      <c r="G87" s="211">
        <v>43830</v>
      </c>
      <c r="H87" s="211"/>
      <c r="I87" s="212" t="s">
        <v>129</v>
      </c>
      <c r="J87" s="212" t="s">
        <v>130</v>
      </c>
      <c r="K87" s="213"/>
      <c r="L87" s="35"/>
      <c r="M87" s="214"/>
      <c r="N87" s="214"/>
      <c r="O87" s="214"/>
      <c r="P87" s="214"/>
      <c r="Q87" s="214"/>
      <c r="R87" s="214"/>
      <c r="S87" s="214"/>
      <c r="T87" s="214"/>
      <c r="U87" s="214"/>
      <c r="V87" s="214"/>
      <c r="W87" s="214"/>
      <c r="X87" s="293"/>
      <c r="Y87" s="285"/>
    </row>
    <row r="88" spans="1:27" ht="45">
      <c r="B88" s="328" t="s">
        <v>41</v>
      </c>
      <c r="C88" s="343" t="s">
        <v>131</v>
      </c>
      <c r="D88" s="327">
        <v>0.1</v>
      </c>
      <c r="E88" s="327">
        <f>(SUM(M88:X88)*D88)</f>
        <v>0</v>
      </c>
      <c r="F88" s="25">
        <v>43497</v>
      </c>
      <c r="G88" s="211">
        <v>43830</v>
      </c>
      <c r="H88" s="211"/>
      <c r="I88" s="212" t="s">
        <v>39</v>
      </c>
      <c r="J88" s="212" t="s">
        <v>130</v>
      </c>
      <c r="K88" s="213"/>
      <c r="L88" s="35"/>
      <c r="M88" s="215"/>
      <c r="N88" s="214"/>
      <c r="O88" s="214"/>
      <c r="P88" s="214"/>
      <c r="Q88" s="214"/>
      <c r="R88" s="214"/>
      <c r="S88" s="214"/>
      <c r="T88" s="214"/>
      <c r="U88" s="214"/>
      <c r="V88" s="214"/>
      <c r="W88" s="214"/>
      <c r="X88" s="293"/>
      <c r="Y88" s="285"/>
      <c r="AA88" s="33"/>
    </row>
    <row r="89" spans="1:27" ht="30">
      <c r="B89" s="328" t="s">
        <v>43</v>
      </c>
      <c r="C89" s="343" t="s">
        <v>132</v>
      </c>
      <c r="D89" s="327">
        <v>0.05</v>
      </c>
      <c r="E89" s="327">
        <f>(SUM(M89:X89)*D89)</f>
        <v>0</v>
      </c>
      <c r="F89" s="25">
        <v>43678</v>
      </c>
      <c r="G89" s="211">
        <v>43830</v>
      </c>
      <c r="H89" s="211"/>
      <c r="I89" s="212" t="s">
        <v>39</v>
      </c>
      <c r="J89" s="212" t="s">
        <v>130</v>
      </c>
      <c r="K89" s="213"/>
      <c r="L89" s="35"/>
      <c r="M89" s="215"/>
      <c r="N89" s="26"/>
      <c r="O89" s="26"/>
      <c r="P89" s="26"/>
      <c r="Q89" s="26"/>
      <c r="R89" s="214"/>
      <c r="S89" s="214"/>
      <c r="T89" s="214"/>
      <c r="U89" s="214"/>
      <c r="V89" s="214"/>
      <c r="W89" s="214"/>
      <c r="X89" s="293"/>
      <c r="Y89" s="285"/>
    </row>
    <row r="90" spans="1:27" ht="30.75" thickBot="1">
      <c r="B90" s="329" t="s">
        <v>45</v>
      </c>
      <c r="C90" s="252" t="s">
        <v>133</v>
      </c>
      <c r="D90" s="330">
        <v>0.05</v>
      </c>
      <c r="E90" s="330">
        <f>(SUM(M90:X90)*D90)</f>
        <v>0</v>
      </c>
      <c r="F90" s="228">
        <v>43800</v>
      </c>
      <c r="G90" s="228">
        <v>43830</v>
      </c>
      <c r="H90" s="228"/>
      <c r="I90" s="275" t="s">
        <v>129</v>
      </c>
      <c r="J90" s="275" t="s">
        <v>130</v>
      </c>
      <c r="K90" s="294"/>
      <c r="L90" s="163"/>
      <c r="M90" s="295"/>
      <c r="N90" s="295"/>
      <c r="O90" s="295"/>
      <c r="P90" s="295"/>
      <c r="Q90" s="295"/>
      <c r="R90" s="295"/>
      <c r="S90" s="295"/>
      <c r="T90" s="295"/>
      <c r="U90" s="295"/>
      <c r="V90" s="295"/>
      <c r="W90" s="295"/>
      <c r="X90" s="296"/>
      <c r="Y90" s="285"/>
    </row>
    <row r="91" spans="1:27" ht="51">
      <c r="B91" s="331" t="s">
        <v>48</v>
      </c>
      <c r="C91" s="307" t="s">
        <v>256</v>
      </c>
      <c r="D91" s="332">
        <f>SUM(D92:D95)</f>
        <v>0.25</v>
      </c>
      <c r="E91" s="332">
        <f>SUM(E92:E95)</f>
        <v>0</v>
      </c>
      <c r="F91" s="286"/>
      <c r="G91" s="287"/>
      <c r="H91" s="287"/>
      <c r="I91" s="288" t="s">
        <v>127</v>
      </c>
      <c r="J91" s="262"/>
      <c r="K91" s="289"/>
      <c r="L91" s="290">
        <v>640</v>
      </c>
      <c r="M91" s="291"/>
      <c r="N91" s="291"/>
      <c r="O91" s="291"/>
      <c r="P91" s="291"/>
      <c r="Q91" s="291"/>
      <c r="R91" s="291"/>
      <c r="S91" s="291"/>
      <c r="T91" s="291"/>
      <c r="U91" s="291"/>
      <c r="V91" s="291"/>
      <c r="W91" s="291"/>
      <c r="X91" s="292"/>
      <c r="Y91" s="284"/>
    </row>
    <row r="92" spans="1:27" ht="30">
      <c r="B92" s="328" t="s">
        <v>50</v>
      </c>
      <c r="C92" s="56" t="s">
        <v>128</v>
      </c>
      <c r="D92" s="327">
        <v>0.02</v>
      </c>
      <c r="E92" s="327">
        <f>(SUM(M92:X92)*D92)</f>
        <v>0</v>
      </c>
      <c r="F92" s="25">
        <v>43497</v>
      </c>
      <c r="G92" s="211">
        <v>43830</v>
      </c>
      <c r="H92" s="211"/>
      <c r="I92" s="212" t="s">
        <v>39</v>
      </c>
      <c r="J92" s="212" t="s">
        <v>130</v>
      </c>
      <c r="K92" s="213"/>
      <c r="L92" s="35"/>
      <c r="M92" s="214"/>
      <c r="N92" s="214"/>
      <c r="O92" s="214"/>
      <c r="P92" s="214"/>
      <c r="Q92" s="214"/>
      <c r="R92" s="214"/>
      <c r="S92" s="214"/>
      <c r="T92" s="214"/>
      <c r="U92" s="214"/>
      <c r="V92" s="214"/>
      <c r="W92" s="214"/>
      <c r="X92" s="293"/>
      <c r="Y92" s="285"/>
    </row>
    <row r="93" spans="1:27" ht="30">
      <c r="B93" s="328" t="s">
        <v>52</v>
      </c>
      <c r="C93" s="56" t="s">
        <v>134</v>
      </c>
      <c r="D93" s="327">
        <v>0.1</v>
      </c>
      <c r="E93" s="327">
        <f>(SUM(M93:X93)*D93)</f>
        <v>0</v>
      </c>
      <c r="F93" s="25">
        <v>43497</v>
      </c>
      <c r="G93" s="211">
        <v>43830</v>
      </c>
      <c r="H93" s="211"/>
      <c r="I93" s="212" t="s">
        <v>39</v>
      </c>
      <c r="J93" s="212" t="s">
        <v>130</v>
      </c>
      <c r="K93" s="213"/>
      <c r="L93" s="35"/>
      <c r="M93" s="215"/>
      <c r="N93" s="214"/>
      <c r="O93" s="214"/>
      <c r="P93" s="214"/>
      <c r="Q93" s="214"/>
      <c r="R93" s="214"/>
      <c r="S93" s="214"/>
      <c r="T93" s="214"/>
      <c r="U93" s="214"/>
      <c r="V93" s="214"/>
      <c r="W93" s="214"/>
      <c r="X93" s="293"/>
      <c r="Y93" s="285"/>
    </row>
    <row r="94" spans="1:27" ht="45">
      <c r="B94" s="328" t="s">
        <v>54</v>
      </c>
      <c r="C94" s="343" t="s">
        <v>131</v>
      </c>
      <c r="D94" s="327">
        <v>0.05</v>
      </c>
      <c r="E94" s="327">
        <f>(SUM(M94:X94)*D94)</f>
        <v>0</v>
      </c>
      <c r="F94" s="25">
        <v>43678</v>
      </c>
      <c r="G94" s="211">
        <v>43830</v>
      </c>
      <c r="H94" s="211"/>
      <c r="I94" s="212" t="s">
        <v>39</v>
      </c>
      <c r="J94" s="212" t="s">
        <v>130</v>
      </c>
      <c r="K94" s="213"/>
      <c r="L94" s="35"/>
      <c r="M94" s="215"/>
      <c r="N94" s="26"/>
      <c r="O94" s="26"/>
      <c r="P94" s="26"/>
      <c r="Q94" s="26"/>
      <c r="R94" s="214"/>
      <c r="S94" s="214"/>
      <c r="T94" s="214"/>
      <c r="U94" s="214"/>
      <c r="V94" s="214"/>
      <c r="W94" s="214"/>
      <c r="X94" s="293"/>
      <c r="Y94" s="285"/>
    </row>
    <row r="95" spans="1:27" ht="30.75" thickBot="1">
      <c r="B95" s="329" t="s">
        <v>108</v>
      </c>
      <c r="C95" s="252" t="s">
        <v>133</v>
      </c>
      <c r="D95" s="330">
        <v>0.08</v>
      </c>
      <c r="E95" s="330">
        <f>(SUM(M95:X95)*D95)</f>
        <v>0</v>
      </c>
      <c r="F95" s="228">
        <v>43800</v>
      </c>
      <c r="G95" s="228">
        <v>43830</v>
      </c>
      <c r="H95" s="228"/>
      <c r="I95" s="275" t="s">
        <v>129</v>
      </c>
      <c r="J95" s="275" t="s">
        <v>130</v>
      </c>
      <c r="K95" s="294"/>
      <c r="L95" s="163"/>
      <c r="M95" s="295"/>
      <c r="N95" s="295"/>
      <c r="O95" s="295"/>
      <c r="P95" s="295"/>
      <c r="Q95" s="295"/>
      <c r="R95" s="295"/>
      <c r="S95" s="295"/>
      <c r="T95" s="295"/>
      <c r="U95" s="295"/>
      <c r="V95" s="295"/>
      <c r="W95" s="295"/>
      <c r="X95" s="296"/>
      <c r="Y95" s="285"/>
    </row>
    <row r="96" spans="1:27" ht="63.75">
      <c r="B96" s="331" t="s">
        <v>69</v>
      </c>
      <c r="C96" s="307" t="s">
        <v>257</v>
      </c>
      <c r="D96" s="332">
        <f>SUM(D97:D99)</f>
        <v>0.25</v>
      </c>
      <c r="E96" s="332">
        <f>SUM(E97:E99)</f>
        <v>0</v>
      </c>
      <c r="F96" s="286"/>
      <c r="G96" s="287"/>
      <c r="H96" s="287"/>
      <c r="I96" s="288" t="s">
        <v>127</v>
      </c>
      <c r="J96" s="262"/>
      <c r="K96" s="289"/>
      <c r="L96" s="290">
        <v>650</v>
      </c>
      <c r="M96" s="291"/>
      <c r="N96" s="291"/>
      <c r="O96" s="291"/>
      <c r="P96" s="291"/>
      <c r="Q96" s="291"/>
      <c r="R96" s="291"/>
      <c r="S96" s="291"/>
      <c r="T96" s="291"/>
      <c r="U96" s="291"/>
      <c r="V96" s="291"/>
      <c r="W96" s="291"/>
      <c r="X96" s="292"/>
      <c r="Y96" s="284"/>
    </row>
    <row r="97" spans="1:25" ht="45">
      <c r="B97" s="328" t="s">
        <v>72</v>
      </c>
      <c r="C97" s="343" t="s">
        <v>131</v>
      </c>
      <c r="D97" s="327">
        <v>7.0000000000000007E-2</v>
      </c>
      <c r="E97" s="327">
        <f>(SUM(M97:X97)*D97)</f>
        <v>0</v>
      </c>
      <c r="F97" s="25">
        <v>43497</v>
      </c>
      <c r="G97" s="211">
        <v>43830</v>
      </c>
      <c r="H97" s="211"/>
      <c r="I97" s="212" t="s">
        <v>39</v>
      </c>
      <c r="J97" s="212" t="s">
        <v>130</v>
      </c>
      <c r="K97" s="213"/>
      <c r="L97" s="35"/>
      <c r="M97" s="215"/>
      <c r="N97" s="214"/>
      <c r="O97" s="214"/>
      <c r="P97" s="214"/>
      <c r="Q97" s="214"/>
      <c r="R97" s="214"/>
      <c r="S97" s="214"/>
      <c r="T97" s="214"/>
      <c r="U97" s="214"/>
      <c r="V97" s="214"/>
      <c r="W97" s="214"/>
      <c r="X97" s="293"/>
      <c r="Y97" s="285"/>
    </row>
    <row r="98" spans="1:25" ht="30">
      <c r="B98" s="328" t="s">
        <v>109</v>
      </c>
      <c r="C98" s="210" t="s">
        <v>135</v>
      </c>
      <c r="D98" s="327">
        <v>0.1</v>
      </c>
      <c r="E98" s="327">
        <f>(SUM(M98:X98)*D98)</f>
        <v>0</v>
      </c>
      <c r="F98" s="25">
        <v>43497</v>
      </c>
      <c r="G98" s="211">
        <v>43830</v>
      </c>
      <c r="H98" s="211"/>
      <c r="I98" s="212" t="s">
        <v>39</v>
      </c>
      <c r="J98" s="212" t="s">
        <v>130</v>
      </c>
      <c r="K98" s="213"/>
      <c r="L98" s="35"/>
      <c r="M98" s="215"/>
      <c r="N98" s="214"/>
      <c r="O98" s="214"/>
      <c r="P98" s="214"/>
      <c r="Q98" s="214"/>
      <c r="R98" s="214"/>
      <c r="S98" s="214"/>
      <c r="T98" s="214"/>
      <c r="U98" s="214"/>
      <c r="V98" s="214"/>
      <c r="W98" s="214"/>
      <c r="X98" s="293"/>
      <c r="Y98" s="285"/>
    </row>
    <row r="99" spans="1:25" ht="30.75" thickBot="1">
      <c r="B99" s="329" t="s">
        <v>110</v>
      </c>
      <c r="C99" s="252" t="s">
        <v>133</v>
      </c>
      <c r="D99" s="330">
        <v>0.08</v>
      </c>
      <c r="E99" s="330">
        <f>(SUM(M99:X99)*D99)</f>
        <v>0</v>
      </c>
      <c r="F99" s="228">
        <v>43800</v>
      </c>
      <c r="G99" s="228">
        <v>43830</v>
      </c>
      <c r="H99" s="228"/>
      <c r="I99" s="275" t="s">
        <v>129</v>
      </c>
      <c r="J99" s="275" t="s">
        <v>130</v>
      </c>
      <c r="K99" s="294"/>
      <c r="L99" s="163"/>
      <c r="M99" s="295"/>
      <c r="N99" s="295"/>
      <c r="O99" s="295"/>
      <c r="P99" s="295"/>
      <c r="Q99" s="295"/>
      <c r="R99" s="295"/>
      <c r="S99" s="295"/>
      <c r="T99" s="295"/>
      <c r="U99" s="295"/>
      <c r="V99" s="295"/>
      <c r="W99" s="295"/>
      <c r="X99" s="296"/>
      <c r="Y99" s="285"/>
    </row>
    <row r="100" spans="1:25" ht="39" thickBot="1">
      <c r="B100" s="180" t="s">
        <v>73</v>
      </c>
      <c r="C100" s="315" t="s">
        <v>258</v>
      </c>
      <c r="D100" s="167">
        <f>SUM(D101:D104)</f>
        <v>0.25</v>
      </c>
      <c r="E100" s="167">
        <f>SUM(E101:E104)</f>
        <v>0</v>
      </c>
      <c r="F100" s="316"/>
      <c r="G100" s="317"/>
      <c r="H100" s="317"/>
      <c r="I100" s="288" t="s">
        <v>127</v>
      </c>
      <c r="J100" s="318"/>
      <c r="K100" s="319"/>
      <c r="L100" s="320">
        <v>658.6</v>
      </c>
      <c r="M100" s="321"/>
      <c r="N100" s="321"/>
      <c r="O100" s="321"/>
      <c r="P100" s="321"/>
      <c r="Q100" s="321"/>
      <c r="R100" s="321"/>
      <c r="S100" s="321"/>
      <c r="T100" s="321"/>
      <c r="U100" s="321"/>
      <c r="V100" s="321"/>
      <c r="W100" s="321"/>
      <c r="X100" s="322"/>
      <c r="Y100" s="284"/>
    </row>
    <row r="101" spans="1:25" ht="30">
      <c r="B101" s="170" t="s">
        <v>76</v>
      </c>
      <c r="C101" s="210" t="s">
        <v>128</v>
      </c>
      <c r="D101" s="308">
        <v>0.02</v>
      </c>
      <c r="E101" s="308">
        <f>(SUM(M101:X101)*D101)</f>
        <v>0</v>
      </c>
      <c r="F101" s="309">
        <v>43525</v>
      </c>
      <c r="G101" s="266">
        <v>43830</v>
      </c>
      <c r="H101" s="266"/>
      <c r="I101" s="267" t="s">
        <v>39</v>
      </c>
      <c r="J101" s="267" t="s">
        <v>130</v>
      </c>
      <c r="K101" s="310"/>
      <c r="L101" s="311"/>
      <c r="M101" s="312"/>
      <c r="N101" s="313"/>
      <c r="O101" s="313"/>
      <c r="P101" s="313"/>
      <c r="Q101" s="313"/>
      <c r="R101" s="313"/>
      <c r="S101" s="313"/>
      <c r="T101" s="313"/>
      <c r="U101" s="313"/>
      <c r="V101" s="313"/>
      <c r="W101" s="313"/>
      <c r="X101" s="314"/>
      <c r="Y101" s="285"/>
    </row>
    <row r="102" spans="1:25" s="17" customFormat="1" ht="45">
      <c r="A102" s="464"/>
      <c r="B102" s="328" t="s">
        <v>78</v>
      </c>
      <c r="C102" s="343" t="s">
        <v>131</v>
      </c>
      <c r="D102" s="327">
        <v>0.1</v>
      </c>
      <c r="E102" s="327">
        <f>(SUM(M102:X102)*D102)</f>
        <v>0</v>
      </c>
      <c r="F102" s="25">
        <v>43525</v>
      </c>
      <c r="G102" s="211">
        <v>43830</v>
      </c>
      <c r="H102" s="211"/>
      <c r="I102" s="212" t="s">
        <v>39</v>
      </c>
      <c r="J102" s="212" t="s">
        <v>130</v>
      </c>
      <c r="K102" s="213"/>
      <c r="L102" s="35"/>
      <c r="M102" s="215"/>
      <c r="N102" s="214"/>
      <c r="O102" s="214"/>
      <c r="P102" s="214"/>
      <c r="Q102" s="214"/>
      <c r="R102" s="214"/>
      <c r="S102" s="214"/>
      <c r="T102" s="214"/>
      <c r="U102" s="214"/>
      <c r="V102" s="214"/>
      <c r="W102" s="214"/>
      <c r="X102" s="293"/>
      <c r="Y102" s="285"/>
    </row>
    <row r="103" spans="1:25" ht="30">
      <c r="B103" s="328" t="s">
        <v>79</v>
      </c>
      <c r="C103" s="343" t="s">
        <v>132</v>
      </c>
      <c r="D103" s="327">
        <v>0.08</v>
      </c>
      <c r="E103" s="327">
        <f>(SUM(M103:X103)*D103)</f>
        <v>0</v>
      </c>
      <c r="F103" s="25">
        <v>43678</v>
      </c>
      <c r="G103" s="211">
        <v>43830</v>
      </c>
      <c r="H103" s="211"/>
      <c r="I103" s="212" t="s">
        <v>39</v>
      </c>
      <c r="J103" s="212" t="s">
        <v>130</v>
      </c>
      <c r="K103" s="213"/>
      <c r="L103" s="35"/>
      <c r="M103" s="215"/>
      <c r="N103" s="26"/>
      <c r="O103" s="26"/>
      <c r="P103" s="26"/>
      <c r="Q103" s="26"/>
      <c r="R103" s="214"/>
      <c r="S103" s="214"/>
      <c r="T103" s="214"/>
      <c r="U103" s="214"/>
      <c r="V103" s="214"/>
      <c r="W103" s="214"/>
      <c r="X103" s="293"/>
      <c r="Y103" s="285"/>
    </row>
    <row r="104" spans="1:25" ht="30.75" thickBot="1">
      <c r="B104" s="329" t="s">
        <v>114</v>
      </c>
      <c r="C104" s="252" t="s">
        <v>133</v>
      </c>
      <c r="D104" s="330">
        <v>0.05</v>
      </c>
      <c r="E104" s="330">
        <f>(SUM(M104:X104)*D104)</f>
        <v>0</v>
      </c>
      <c r="F104" s="228">
        <v>43800</v>
      </c>
      <c r="G104" s="228">
        <v>43830</v>
      </c>
      <c r="H104" s="228"/>
      <c r="I104" s="275" t="s">
        <v>129</v>
      </c>
      <c r="J104" s="275" t="s">
        <v>130</v>
      </c>
      <c r="K104" s="294"/>
      <c r="L104" s="163"/>
      <c r="M104" s="295"/>
      <c r="N104" s="295"/>
      <c r="O104" s="295"/>
      <c r="P104" s="295"/>
      <c r="Q104" s="295"/>
      <c r="R104" s="295"/>
      <c r="S104" s="295"/>
      <c r="T104" s="295"/>
      <c r="U104" s="295"/>
      <c r="V104" s="295"/>
      <c r="W104" s="295"/>
      <c r="X104" s="296"/>
      <c r="Y104" s="285"/>
    </row>
    <row r="105" spans="1:25" ht="15.75" thickBot="1">
      <c r="B105" s="469" t="s">
        <v>57</v>
      </c>
      <c r="C105" s="347" t="s">
        <v>136</v>
      </c>
      <c r="D105" s="358">
        <f>D106+D114+D121</f>
        <v>1</v>
      </c>
      <c r="E105" s="358">
        <f>E106+E114+E121</f>
        <v>0</v>
      </c>
      <c r="F105" s="359"/>
      <c r="G105" s="359"/>
      <c r="H105" s="359"/>
      <c r="I105" s="359"/>
      <c r="J105" s="359"/>
      <c r="K105" s="360"/>
      <c r="L105" s="221">
        <f>SUM(L106,L114,L121)</f>
        <v>7408.3899999999994</v>
      </c>
      <c r="M105" s="361"/>
      <c r="N105" s="362"/>
      <c r="O105" s="362"/>
      <c r="P105" s="363"/>
      <c r="Q105" s="364"/>
      <c r="R105" s="362"/>
      <c r="S105" s="362"/>
      <c r="T105" s="363"/>
      <c r="U105" s="364"/>
      <c r="V105" s="362"/>
      <c r="W105" s="362"/>
      <c r="X105" s="363"/>
      <c r="Y105" s="395"/>
    </row>
    <row r="106" spans="1:25" ht="45">
      <c r="B106" s="331" t="s">
        <v>34</v>
      </c>
      <c r="C106" s="342" t="s">
        <v>137</v>
      </c>
      <c r="D106" s="332">
        <f>SUM(D107:D113)</f>
        <v>0.39999999999999997</v>
      </c>
      <c r="E106" s="332">
        <f>SUM(E107:E113)</f>
        <v>0</v>
      </c>
      <c r="F106" s="65"/>
      <c r="G106" s="335"/>
      <c r="H106" s="335"/>
      <c r="I106" s="222" t="s">
        <v>138</v>
      </c>
      <c r="J106" s="67"/>
      <c r="K106" s="352"/>
      <c r="L106" s="68">
        <v>4445.03</v>
      </c>
      <c r="M106" s="69"/>
      <c r="N106" s="70"/>
      <c r="O106" s="70"/>
      <c r="P106" s="71"/>
      <c r="Q106" s="72"/>
      <c r="R106" s="70"/>
      <c r="S106" s="70"/>
      <c r="T106" s="71"/>
      <c r="U106" s="72"/>
      <c r="V106" s="70"/>
      <c r="W106" s="70"/>
      <c r="X106" s="71"/>
      <c r="Y106" s="413"/>
    </row>
    <row r="107" spans="1:25" ht="30">
      <c r="B107" s="328" t="s">
        <v>37</v>
      </c>
      <c r="C107" s="343" t="s">
        <v>133</v>
      </c>
      <c r="D107" s="27">
        <v>7.0000000000000007E-2</v>
      </c>
      <c r="E107" s="27">
        <f t="shared" ref="E107:E108" si="0">(SUM(M107:X107)*D107)</f>
        <v>0</v>
      </c>
      <c r="F107" s="326">
        <v>43466</v>
      </c>
      <c r="G107" s="336">
        <v>43830</v>
      </c>
      <c r="H107" s="336"/>
      <c r="I107" s="337" t="s">
        <v>129</v>
      </c>
      <c r="J107" s="337" t="s">
        <v>139</v>
      </c>
      <c r="K107" s="223"/>
      <c r="L107" s="59"/>
      <c r="M107" s="73"/>
      <c r="N107" s="28"/>
      <c r="O107" s="28"/>
      <c r="P107" s="60"/>
      <c r="Q107" s="61"/>
      <c r="R107" s="28"/>
      <c r="S107" s="28"/>
      <c r="T107" s="60"/>
      <c r="U107" s="61"/>
      <c r="V107" s="28"/>
      <c r="W107" s="28"/>
      <c r="X107" s="60"/>
      <c r="Y107" s="161"/>
    </row>
    <row r="108" spans="1:25" ht="45">
      <c r="B108" s="328" t="s">
        <v>41</v>
      </c>
      <c r="C108" s="343" t="s">
        <v>131</v>
      </c>
      <c r="D108" s="27">
        <v>7.0000000000000007E-2</v>
      </c>
      <c r="E108" s="27">
        <f t="shared" si="0"/>
        <v>0</v>
      </c>
      <c r="F108" s="326">
        <v>43466</v>
      </c>
      <c r="G108" s="336">
        <v>43830</v>
      </c>
      <c r="H108" s="336"/>
      <c r="I108" s="337" t="s">
        <v>39</v>
      </c>
      <c r="J108" s="337" t="s">
        <v>139</v>
      </c>
      <c r="K108" s="223"/>
      <c r="L108" s="59"/>
      <c r="M108" s="73"/>
      <c r="N108" s="28"/>
      <c r="O108" s="28"/>
      <c r="P108" s="60"/>
      <c r="Q108" s="61"/>
      <c r="R108" s="28"/>
      <c r="S108" s="28"/>
      <c r="T108" s="60"/>
      <c r="U108" s="61"/>
      <c r="V108" s="28"/>
      <c r="W108" s="28"/>
      <c r="X108" s="60"/>
      <c r="Y108" s="161"/>
    </row>
    <row r="109" spans="1:25">
      <c r="B109" s="328" t="s">
        <v>43</v>
      </c>
      <c r="C109" s="343" t="s">
        <v>132</v>
      </c>
      <c r="D109" s="133">
        <v>0.05</v>
      </c>
      <c r="E109" s="27">
        <f>(SUM(M109:X109)*D109)</f>
        <v>0</v>
      </c>
      <c r="F109" s="326">
        <v>43466</v>
      </c>
      <c r="G109" s="336">
        <v>43830</v>
      </c>
      <c r="H109" s="336"/>
      <c r="I109" s="337" t="s">
        <v>39</v>
      </c>
      <c r="J109" s="337" t="s">
        <v>139</v>
      </c>
      <c r="K109" s="223"/>
      <c r="L109" s="59"/>
      <c r="M109" s="79"/>
      <c r="N109" s="52"/>
      <c r="O109" s="52"/>
      <c r="P109" s="81"/>
      <c r="Q109" s="80"/>
      <c r="R109" s="28"/>
      <c r="S109" s="28"/>
      <c r="T109" s="60"/>
      <c r="U109" s="61"/>
      <c r="V109" s="28"/>
      <c r="W109" s="28"/>
      <c r="X109" s="60"/>
      <c r="Y109" s="161"/>
    </row>
    <row r="110" spans="1:25" ht="30">
      <c r="B110" s="328" t="s">
        <v>45</v>
      </c>
      <c r="C110" s="343" t="s">
        <v>140</v>
      </c>
      <c r="D110" s="27">
        <v>7.0000000000000007E-2</v>
      </c>
      <c r="E110" s="27">
        <f>(SUM(M110:X110)*D110)</f>
        <v>0</v>
      </c>
      <c r="F110" s="326">
        <v>43466</v>
      </c>
      <c r="G110" s="336">
        <v>43830</v>
      </c>
      <c r="H110" s="336"/>
      <c r="I110" s="337" t="s">
        <v>129</v>
      </c>
      <c r="J110" s="337" t="s">
        <v>139</v>
      </c>
      <c r="K110" s="223"/>
      <c r="L110" s="59"/>
      <c r="M110" s="73"/>
      <c r="N110" s="28"/>
      <c r="O110" s="28"/>
      <c r="P110" s="60"/>
      <c r="Q110" s="61"/>
      <c r="R110" s="28"/>
      <c r="S110" s="28"/>
      <c r="T110" s="60"/>
      <c r="U110" s="61"/>
      <c r="V110" s="28"/>
      <c r="W110" s="28"/>
      <c r="X110" s="60"/>
      <c r="Y110" s="161"/>
    </row>
    <row r="111" spans="1:25" ht="30">
      <c r="B111" s="328" t="s">
        <v>141</v>
      </c>
      <c r="C111" s="343" t="s">
        <v>142</v>
      </c>
      <c r="D111" s="27">
        <v>0.06</v>
      </c>
      <c r="E111" s="27">
        <f>(SUM(M111:X111)*D111)</f>
        <v>0</v>
      </c>
      <c r="F111" s="326">
        <v>43466</v>
      </c>
      <c r="G111" s="336">
        <v>43830</v>
      </c>
      <c r="H111" s="336"/>
      <c r="I111" s="337" t="s">
        <v>129</v>
      </c>
      <c r="J111" s="337" t="s">
        <v>139</v>
      </c>
      <c r="K111" s="58"/>
      <c r="L111" s="59"/>
      <c r="M111" s="73"/>
      <c r="N111" s="28"/>
      <c r="O111" s="28"/>
      <c r="P111" s="60"/>
      <c r="Q111" s="61"/>
      <c r="R111" s="28"/>
      <c r="S111" s="52"/>
      <c r="T111" s="81"/>
      <c r="U111" s="80"/>
      <c r="V111" s="28"/>
      <c r="W111" s="28"/>
      <c r="X111" s="60"/>
      <c r="Y111" s="161"/>
    </row>
    <row r="112" spans="1:25" ht="30">
      <c r="B112" s="328" t="s">
        <v>143</v>
      </c>
      <c r="C112" s="343" t="s">
        <v>144</v>
      </c>
      <c r="D112" s="27">
        <v>0.04</v>
      </c>
      <c r="E112" s="27">
        <f>(SUM(M112:X112)*D112)</f>
        <v>0</v>
      </c>
      <c r="F112" s="326">
        <v>43466</v>
      </c>
      <c r="G112" s="336">
        <v>43830</v>
      </c>
      <c r="H112" s="336"/>
      <c r="I112" s="337" t="s">
        <v>129</v>
      </c>
      <c r="J112" s="337" t="s">
        <v>139</v>
      </c>
      <c r="K112" s="58"/>
      <c r="L112" s="59"/>
      <c r="M112" s="73"/>
      <c r="N112" s="28"/>
      <c r="O112" s="28"/>
      <c r="P112" s="60"/>
      <c r="Q112" s="61"/>
      <c r="R112" s="28"/>
      <c r="S112" s="52"/>
      <c r="T112" s="81"/>
      <c r="U112" s="80"/>
      <c r="V112" s="28"/>
      <c r="W112" s="28"/>
      <c r="X112" s="60"/>
      <c r="Y112" s="161"/>
    </row>
    <row r="113" spans="2:27" ht="15.75" thickBot="1">
      <c r="B113" s="329" t="s">
        <v>145</v>
      </c>
      <c r="C113" s="345" t="s">
        <v>146</v>
      </c>
      <c r="D113" s="82">
        <v>0.04</v>
      </c>
      <c r="E113" s="82">
        <f>(SUM(M113:X113)*D113)</f>
        <v>0</v>
      </c>
      <c r="F113" s="224">
        <v>43800</v>
      </c>
      <c r="G113" s="339">
        <v>43830</v>
      </c>
      <c r="H113" s="339"/>
      <c r="I113" s="83" t="s">
        <v>47</v>
      </c>
      <c r="J113" s="83" t="s">
        <v>139</v>
      </c>
      <c r="K113" s="351"/>
      <c r="L113" s="84"/>
      <c r="M113" s="85"/>
      <c r="N113" s="86"/>
      <c r="O113" s="86"/>
      <c r="P113" s="87"/>
      <c r="Q113" s="88"/>
      <c r="R113" s="86"/>
      <c r="S113" s="86"/>
      <c r="T113" s="87"/>
      <c r="U113" s="88"/>
      <c r="V113" s="86"/>
      <c r="W113" s="86"/>
      <c r="X113" s="89"/>
      <c r="Y113" s="414"/>
    </row>
    <row r="114" spans="2:27" ht="30">
      <c r="B114" s="333" t="s">
        <v>48</v>
      </c>
      <c r="C114" s="346" t="s">
        <v>147</v>
      </c>
      <c r="D114" s="334">
        <f>SUM(D115:D120)</f>
        <v>0.4</v>
      </c>
      <c r="E114" s="334">
        <f>SUM(E115:E120)</f>
        <v>0</v>
      </c>
      <c r="F114" s="90"/>
      <c r="G114" s="341"/>
      <c r="H114" s="341"/>
      <c r="I114" s="222" t="s">
        <v>138</v>
      </c>
      <c r="J114" s="91"/>
      <c r="K114" s="350"/>
      <c r="L114" s="92">
        <v>2222.52</v>
      </c>
      <c r="M114" s="116"/>
      <c r="N114" s="92"/>
      <c r="O114" s="92"/>
      <c r="P114" s="118"/>
      <c r="Q114" s="119"/>
      <c r="R114" s="92"/>
      <c r="S114" s="92"/>
      <c r="T114" s="118"/>
      <c r="U114" s="119"/>
      <c r="V114" s="92"/>
      <c r="W114" s="92"/>
      <c r="X114" s="436"/>
      <c r="Y114" s="415"/>
    </row>
    <row r="115" spans="2:27" ht="30">
      <c r="B115" s="328" t="s">
        <v>50</v>
      </c>
      <c r="C115" s="343" t="s">
        <v>133</v>
      </c>
      <c r="D115" s="27">
        <v>0.1</v>
      </c>
      <c r="E115" s="27">
        <f t="shared" ref="E115:E120" si="1">(SUM(M115:X115)*D115)</f>
        <v>0</v>
      </c>
      <c r="F115" s="326">
        <v>43466</v>
      </c>
      <c r="G115" s="336">
        <v>43830</v>
      </c>
      <c r="H115" s="336"/>
      <c r="I115" s="337" t="s">
        <v>39</v>
      </c>
      <c r="J115" s="337" t="s">
        <v>139</v>
      </c>
      <c r="K115" s="223"/>
      <c r="L115" s="59"/>
      <c r="M115" s="225"/>
      <c r="N115" s="63"/>
      <c r="O115" s="63"/>
      <c r="P115" s="226"/>
      <c r="Q115" s="227"/>
      <c r="R115" s="63"/>
      <c r="S115" s="63"/>
      <c r="T115" s="226"/>
      <c r="U115" s="227"/>
      <c r="V115" s="63"/>
      <c r="W115" s="63"/>
      <c r="X115" s="226"/>
      <c r="Y115" s="416"/>
      <c r="AA115" s="33"/>
    </row>
    <row r="116" spans="2:27" ht="45">
      <c r="B116" s="328" t="s">
        <v>52</v>
      </c>
      <c r="C116" s="343" t="s">
        <v>131</v>
      </c>
      <c r="D116" s="27">
        <v>0.06</v>
      </c>
      <c r="E116" s="27">
        <f t="shared" si="1"/>
        <v>0</v>
      </c>
      <c r="F116" s="326">
        <v>43466</v>
      </c>
      <c r="G116" s="336">
        <v>43466</v>
      </c>
      <c r="H116" s="336"/>
      <c r="I116" s="337" t="s">
        <v>39</v>
      </c>
      <c r="J116" s="337" t="s">
        <v>139</v>
      </c>
      <c r="K116" s="223"/>
      <c r="L116" s="59"/>
      <c r="M116" s="73"/>
      <c r="N116" s="28"/>
      <c r="O116" s="28"/>
      <c r="P116" s="60"/>
      <c r="Q116" s="61"/>
      <c r="R116" s="28"/>
      <c r="S116" s="28"/>
      <c r="T116" s="60"/>
      <c r="U116" s="61"/>
      <c r="V116" s="28"/>
      <c r="W116" s="28"/>
      <c r="X116" s="60"/>
      <c r="Y116" s="416"/>
    </row>
    <row r="117" spans="2:27" ht="30">
      <c r="B117" s="328" t="s">
        <v>54</v>
      </c>
      <c r="C117" s="343" t="s">
        <v>148</v>
      </c>
      <c r="D117" s="27">
        <v>0.06</v>
      </c>
      <c r="E117" s="27">
        <f t="shared" si="1"/>
        <v>0</v>
      </c>
      <c r="F117" s="326">
        <v>43466</v>
      </c>
      <c r="G117" s="336">
        <v>43466</v>
      </c>
      <c r="H117" s="336"/>
      <c r="I117" s="337" t="s">
        <v>149</v>
      </c>
      <c r="J117" s="337" t="s">
        <v>139</v>
      </c>
      <c r="K117" s="223"/>
      <c r="L117" s="59"/>
      <c r="M117" s="73"/>
      <c r="N117" s="28"/>
      <c r="O117" s="28"/>
      <c r="P117" s="60"/>
      <c r="Q117" s="61"/>
      <c r="R117" s="28"/>
      <c r="S117" s="28"/>
      <c r="T117" s="60"/>
      <c r="U117" s="61"/>
      <c r="V117" s="28"/>
      <c r="W117" s="28"/>
      <c r="X117" s="60"/>
      <c r="Y117" s="416"/>
    </row>
    <row r="118" spans="2:27" ht="30">
      <c r="B118" s="328" t="s">
        <v>108</v>
      </c>
      <c r="C118" s="343" t="s">
        <v>142</v>
      </c>
      <c r="D118" s="27">
        <v>0.06</v>
      </c>
      <c r="E118" s="27">
        <f t="shared" si="1"/>
        <v>0</v>
      </c>
      <c r="F118" s="326">
        <v>43466</v>
      </c>
      <c r="G118" s="336">
        <v>43830</v>
      </c>
      <c r="H118" s="336"/>
      <c r="I118" s="337" t="s">
        <v>39</v>
      </c>
      <c r="J118" s="337" t="s">
        <v>139</v>
      </c>
      <c r="K118" s="223"/>
      <c r="L118" s="59"/>
      <c r="M118" s="73"/>
      <c r="N118" s="28"/>
      <c r="O118" s="28"/>
      <c r="P118" s="60"/>
      <c r="Q118" s="61"/>
      <c r="R118" s="28"/>
      <c r="S118" s="52"/>
      <c r="T118" s="81"/>
      <c r="U118" s="80"/>
      <c r="V118" s="28"/>
      <c r="W118" s="28"/>
      <c r="X118" s="60"/>
      <c r="Y118" s="416"/>
    </row>
    <row r="119" spans="2:27" ht="30">
      <c r="B119" s="328" t="s">
        <v>150</v>
      </c>
      <c r="C119" s="344" t="s">
        <v>144</v>
      </c>
      <c r="D119" s="27">
        <v>0.06</v>
      </c>
      <c r="E119" s="27">
        <f t="shared" si="1"/>
        <v>0</v>
      </c>
      <c r="F119" s="326">
        <v>43466</v>
      </c>
      <c r="G119" s="336">
        <v>43830</v>
      </c>
      <c r="H119" s="336"/>
      <c r="I119" s="337" t="s">
        <v>39</v>
      </c>
      <c r="J119" s="337" t="s">
        <v>139</v>
      </c>
      <c r="K119" s="58"/>
      <c r="L119" s="59"/>
      <c r="M119" s="73"/>
      <c r="N119" s="28"/>
      <c r="O119" s="28"/>
      <c r="P119" s="60"/>
      <c r="Q119" s="61"/>
      <c r="R119" s="28"/>
      <c r="S119" s="52"/>
      <c r="T119" s="81"/>
      <c r="U119" s="80"/>
      <c r="V119" s="28"/>
      <c r="W119" s="28"/>
      <c r="X119" s="60"/>
      <c r="Y119" s="416"/>
    </row>
    <row r="120" spans="2:27" ht="15.75" thickBot="1">
      <c r="B120" s="329" t="s">
        <v>151</v>
      </c>
      <c r="C120" s="345" t="s">
        <v>146</v>
      </c>
      <c r="D120" s="82">
        <v>0.06</v>
      </c>
      <c r="E120" s="82">
        <f t="shared" si="1"/>
        <v>0</v>
      </c>
      <c r="F120" s="224">
        <v>43800</v>
      </c>
      <c r="G120" s="228">
        <v>43830</v>
      </c>
      <c r="H120" s="339"/>
      <c r="I120" s="121" t="s">
        <v>47</v>
      </c>
      <c r="J120" s="121" t="s">
        <v>139</v>
      </c>
      <c r="K120" s="351"/>
      <c r="L120" s="84"/>
      <c r="M120" s="85"/>
      <c r="N120" s="86"/>
      <c r="O120" s="86"/>
      <c r="P120" s="87"/>
      <c r="Q120" s="88"/>
      <c r="R120" s="86"/>
      <c r="S120" s="86"/>
      <c r="T120" s="87"/>
      <c r="U120" s="88"/>
      <c r="V120" s="86"/>
      <c r="W120" s="86"/>
      <c r="X120" s="89"/>
      <c r="Y120" s="417"/>
    </row>
    <row r="121" spans="2:27" ht="30">
      <c r="B121" s="333" t="s">
        <v>69</v>
      </c>
      <c r="C121" s="346" t="s">
        <v>152</v>
      </c>
      <c r="D121" s="334">
        <f>SUM(D122:D127)</f>
        <v>0.19999999999999998</v>
      </c>
      <c r="E121" s="334">
        <f>SUM(E122:E127)</f>
        <v>0</v>
      </c>
      <c r="F121" s="90"/>
      <c r="G121" s="341"/>
      <c r="H121" s="341"/>
      <c r="I121" s="222" t="s">
        <v>138</v>
      </c>
      <c r="J121" s="98"/>
      <c r="K121" s="350"/>
      <c r="L121" s="92">
        <v>740.84</v>
      </c>
      <c r="M121" s="116"/>
      <c r="N121" s="117"/>
      <c r="O121" s="117"/>
      <c r="P121" s="118"/>
      <c r="Q121" s="119"/>
      <c r="R121" s="117"/>
      <c r="S121" s="117"/>
      <c r="T121" s="118"/>
      <c r="U121" s="119"/>
      <c r="V121" s="117"/>
      <c r="W121" s="117"/>
      <c r="X121" s="118"/>
      <c r="Y121" s="415"/>
    </row>
    <row r="122" spans="2:27">
      <c r="B122" s="353" t="s">
        <v>72</v>
      </c>
      <c r="C122" s="354" t="s">
        <v>153</v>
      </c>
      <c r="D122" s="133">
        <v>0.02</v>
      </c>
      <c r="E122" s="133">
        <f>(SUM(M122:X122)*D122)</f>
        <v>0</v>
      </c>
      <c r="F122" s="355">
        <v>43497</v>
      </c>
      <c r="G122" s="336">
        <v>43830</v>
      </c>
      <c r="H122" s="355"/>
      <c r="I122" s="356" t="s">
        <v>154</v>
      </c>
      <c r="J122" s="356" t="s">
        <v>139</v>
      </c>
      <c r="K122" s="134"/>
      <c r="L122" s="135"/>
      <c r="M122" s="191"/>
      <c r="N122" s="168"/>
      <c r="O122" s="168"/>
      <c r="P122" s="193"/>
      <c r="Q122" s="195"/>
      <c r="R122" s="196"/>
      <c r="S122" s="196"/>
      <c r="T122" s="169"/>
      <c r="U122" s="218"/>
      <c r="V122" s="192"/>
      <c r="W122" s="192"/>
      <c r="X122" s="194"/>
      <c r="Y122" s="420"/>
    </row>
    <row r="123" spans="2:27">
      <c r="B123" s="353" t="s">
        <v>109</v>
      </c>
      <c r="C123" s="354" t="s">
        <v>155</v>
      </c>
      <c r="D123" s="133">
        <v>0.05</v>
      </c>
      <c r="E123" s="133">
        <f>(SUM(M123:X123)*D123)</f>
        <v>0</v>
      </c>
      <c r="F123" s="355">
        <v>43497</v>
      </c>
      <c r="G123" s="336">
        <v>43830</v>
      </c>
      <c r="H123" s="355"/>
      <c r="I123" s="356" t="s">
        <v>154</v>
      </c>
      <c r="J123" s="356" t="s">
        <v>139</v>
      </c>
      <c r="K123" s="134"/>
      <c r="L123" s="135"/>
      <c r="M123" s="191"/>
      <c r="N123" s="168"/>
      <c r="O123" s="168"/>
      <c r="P123" s="193"/>
      <c r="Q123" s="195"/>
      <c r="R123" s="196"/>
      <c r="S123" s="196"/>
      <c r="T123" s="169"/>
      <c r="U123" s="218"/>
      <c r="V123" s="192"/>
      <c r="W123" s="192"/>
      <c r="X123" s="194"/>
      <c r="Y123" s="420"/>
    </row>
    <row r="124" spans="2:27">
      <c r="B124" s="353" t="s">
        <v>110</v>
      </c>
      <c r="C124" s="344" t="s">
        <v>156</v>
      </c>
      <c r="D124" s="27">
        <v>0.06</v>
      </c>
      <c r="E124" s="27">
        <f>(SUM(M124:X124)*D124)</f>
        <v>0</v>
      </c>
      <c r="F124" s="355">
        <v>43497</v>
      </c>
      <c r="G124" s="336">
        <v>43830</v>
      </c>
      <c r="H124" s="336"/>
      <c r="I124" s="356" t="s">
        <v>154</v>
      </c>
      <c r="J124" s="356" t="s">
        <v>139</v>
      </c>
      <c r="K124" s="58"/>
      <c r="L124" s="59"/>
      <c r="M124" s="229"/>
      <c r="N124" s="28"/>
      <c r="O124" s="28"/>
      <c r="P124" s="81"/>
      <c r="Q124" s="80"/>
      <c r="R124" s="52"/>
      <c r="S124" s="52"/>
      <c r="T124" s="60"/>
      <c r="U124" s="61"/>
      <c r="V124" s="55"/>
      <c r="W124" s="55"/>
      <c r="X124" s="230"/>
      <c r="Y124" s="416"/>
    </row>
    <row r="125" spans="2:27" ht="30">
      <c r="B125" s="353" t="s">
        <v>113</v>
      </c>
      <c r="C125" s="344" t="s">
        <v>157</v>
      </c>
      <c r="D125" s="27">
        <v>0.02</v>
      </c>
      <c r="E125" s="27">
        <f t="shared" ref="E125:E126" si="2">(SUM(M125:X125)*D125)</f>
        <v>0</v>
      </c>
      <c r="F125" s="355">
        <v>43497</v>
      </c>
      <c r="G125" s="336">
        <v>43830</v>
      </c>
      <c r="H125" s="336"/>
      <c r="I125" s="356" t="s">
        <v>154</v>
      </c>
      <c r="J125" s="356" t="s">
        <v>139</v>
      </c>
      <c r="K125" s="58"/>
      <c r="L125" s="231"/>
      <c r="M125" s="229"/>
      <c r="N125" s="28"/>
      <c r="O125" s="28"/>
      <c r="P125" s="81"/>
      <c r="Q125" s="80"/>
      <c r="R125" s="52"/>
      <c r="S125" s="52"/>
      <c r="T125" s="60"/>
      <c r="U125" s="61"/>
      <c r="V125" s="55"/>
      <c r="W125" s="55"/>
      <c r="X125" s="230"/>
      <c r="Y125" s="421"/>
    </row>
    <row r="126" spans="2:27" ht="30">
      <c r="B126" s="328" t="s">
        <v>158</v>
      </c>
      <c r="C126" s="232" t="s">
        <v>159</v>
      </c>
      <c r="D126" s="120">
        <v>0.02</v>
      </c>
      <c r="E126" s="27">
        <f t="shared" si="2"/>
        <v>0</v>
      </c>
      <c r="F126" s="336">
        <v>43497</v>
      </c>
      <c r="G126" s="336">
        <v>43830</v>
      </c>
      <c r="H126" s="172"/>
      <c r="I126" s="338" t="s">
        <v>154</v>
      </c>
      <c r="J126" s="338" t="s">
        <v>139</v>
      </c>
      <c r="K126" s="338"/>
      <c r="L126" s="233"/>
      <c r="M126" s="229"/>
      <c r="N126" s="28"/>
      <c r="O126" s="28"/>
      <c r="P126" s="81"/>
      <c r="Q126" s="80"/>
      <c r="R126" s="52"/>
      <c r="S126" s="52"/>
      <c r="T126" s="60"/>
      <c r="U126" s="61"/>
      <c r="V126" s="55"/>
      <c r="W126" s="55"/>
      <c r="X126" s="230"/>
      <c r="Y126" s="421"/>
    </row>
    <row r="127" spans="2:27" ht="15.75" thickBot="1">
      <c r="B127" s="103" t="s">
        <v>160</v>
      </c>
      <c r="C127" s="200" t="s">
        <v>146</v>
      </c>
      <c r="D127" s="105">
        <v>0.03</v>
      </c>
      <c r="E127" s="105">
        <f>(SUM(M127:X127)*D127)</f>
        <v>0</v>
      </c>
      <c r="F127" s="106">
        <v>43800</v>
      </c>
      <c r="G127" s="106">
        <v>43830</v>
      </c>
      <c r="H127" s="106"/>
      <c r="I127" s="108" t="s">
        <v>47</v>
      </c>
      <c r="J127" s="108" t="s">
        <v>139</v>
      </c>
      <c r="K127" s="109"/>
      <c r="L127" s="110"/>
      <c r="M127" s="234"/>
      <c r="N127" s="114"/>
      <c r="O127" s="114"/>
      <c r="P127" s="113"/>
      <c r="Q127" s="235"/>
      <c r="R127" s="114"/>
      <c r="S127" s="114"/>
      <c r="T127" s="113"/>
      <c r="U127" s="235"/>
      <c r="V127" s="114"/>
      <c r="W127" s="114"/>
      <c r="X127" s="236"/>
      <c r="Y127" s="422"/>
    </row>
    <row r="128" spans="2:27" ht="15.75" thickBot="1">
      <c r="B128" s="471" t="s">
        <v>57</v>
      </c>
      <c r="C128" s="125" t="s">
        <v>161</v>
      </c>
      <c r="D128" s="126">
        <f>D129+D136+D143</f>
        <v>1</v>
      </c>
      <c r="E128" s="126">
        <f>E129+E136+E143</f>
        <v>0</v>
      </c>
      <c r="F128" s="127"/>
      <c r="G128" s="127"/>
      <c r="H128" s="127"/>
      <c r="I128" s="127"/>
      <c r="J128" s="127"/>
      <c r="K128" s="128"/>
      <c r="L128" s="237">
        <f>SUM(L129,L136,L143)</f>
        <v>4938.92</v>
      </c>
      <c r="M128" s="129"/>
      <c r="N128" s="130"/>
      <c r="O128" s="130"/>
      <c r="P128" s="131"/>
      <c r="Q128" s="132"/>
      <c r="R128" s="130"/>
      <c r="S128" s="130"/>
      <c r="T128" s="131"/>
      <c r="U128" s="132"/>
      <c r="V128" s="130"/>
      <c r="W128" s="130"/>
      <c r="X128" s="131"/>
      <c r="Y128" s="418"/>
    </row>
    <row r="129" spans="2:27" ht="45">
      <c r="B129" s="331" t="s">
        <v>34</v>
      </c>
      <c r="C129" s="342" t="s">
        <v>162</v>
      </c>
      <c r="D129" s="332">
        <f>SUM(D130:D135)</f>
        <v>0.39999999999999997</v>
      </c>
      <c r="E129" s="332">
        <f>SUM(E130:E135)</f>
        <v>0</v>
      </c>
      <c r="F129" s="65"/>
      <c r="G129" s="335"/>
      <c r="H129" s="335"/>
      <c r="I129" s="254" t="s">
        <v>138</v>
      </c>
      <c r="J129" s="66"/>
      <c r="K129" s="352"/>
      <c r="L129" s="68">
        <v>1975.57</v>
      </c>
      <c r="M129" s="69"/>
      <c r="N129" s="70"/>
      <c r="O129" s="70"/>
      <c r="P129" s="71"/>
      <c r="Q129" s="72"/>
      <c r="R129" s="70"/>
      <c r="S129" s="70"/>
      <c r="T129" s="71"/>
      <c r="U129" s="72"/>
      <c r="V129" s="70"/>
      <c r="W129" s="70"/>
      <c r="X129" s="71"/>
      <c r="Y129" s="160"/>
    </row>
    <row r="130" spans="2:27" ht="45">
      <c r="B130" s="328" t="s">
        <v>37</v>
      </c>
      <c r="C130" s="343" t="s">
        <v>163</v>
      </c>
      <c r="D130" s="27">
        <v>0.04</v>
      </c>
      <c r="E130" s="27">
        <f t="shared" ref="E130:E135" si="3">(SUM(M130:X130)*D130)</f>
        <v>0</v>
      </c>
      <c r="F130" s="326">
        <v>43466</v>
      </c>
      <c r="G130" s="336">
        <v>43830</v>
      </c>
      <c r="H130" s="336"/>
      <c r="I130" s="337" t="s">
        <v>39</v>
      </c>
      <c r="J130" s="337" t="s">
        <v>139</v>
      </c>
      <c r="K130" s="58"/>
      <c r="L130" s="59"/>
      <c r="M130" s="73"/>
      <c r="N130" s="28"/>
      <c r="O130" s="28"/>
      <c r="P130" s="60"/>
      <c r="Q130" s="61"/>
      <c r="R130" s="28"/>
      <c r="S130" s="28"/>
      <c r="T130" s="60"/>
      <c r="U130" s="61"/>
      <c r="V130" s="28"/>
      <c r="W130" s="28"/>
      <c r="X130" s="60"/>
      <c r="Y130" s="161"/>
    </row>
    <row r="131" spans="2:27" ht="45">
      <c r="B131" s="328" t="s">
        <v>41</v>
      </c>
      <c r="C131" s="343" t="s">
        <v>164</v>
      </c>
      <c r="D131" s="27">
        <v>0.08</v>
      </c>
      <c r="E131" s="27">
        <f t="shared" si="3"/>
        <v>0</v>
      </c>
      <c r="F131" s="326">
        <v>43466</v>
      </c>
      <c r="G131" s="336">
        <v>43830</v>
      </c>
      <c r="H131" s="336"/>
      <c r="I131" s="337" t="s">
        <v>154</v>
      </c>
      <c r="J131" s="337" t="s">
        <v>139</v>
      </c>
      <c r="K131" s="58"/>
      <c r="L131" s="59"/>
      <c r="M131" s="79"/>
      <c r="N131" s="52"/>
      <c r="O131" s="52"/>
      <c r="P131" s="81"/>
      <c r="Q131" s="61"/>
      <c r="R131" s="28"/>
      <c r="S131" s="28"/>
      <c r="T131" s="60"/>
      <c r="U131" s="80"/>
      <c r="V131" s="52"/>
      <c r="W131" s="52"/>
      <c r="X131" s="81"/>
      <c r="Y131" s="161"/>
    </row>
    <row r="132" spans="2:27">
      <c r="B132" s="328" t="s">
        <v>43</v>
      </c>
      <c r="C132" s="62" t="s">
        <v>132</v>
      </c>
      <c r="D132" s="27">
        <v>7.0000000000000007E-2</v>
      </c>
      <c r="E132" s="27">
        <f t="shared" si="3"/>
        <v>0</v>
      </c>
      <c r="F132" s="326">
        <v>43466</v>
      </c>
      <c r="G132" s="336">
        <v>43830</v>
      </c>
      <c r="H132" s="336"/>
      <c r="I132" s="337" t="s">
        <v>39</v>
      </c>
      <c r="J132" s="337" t="s">
        <v>139</v>
      </c>
      <c r="K132" s="58"/>
      <c r="L132" s="59"/>
      <c r="M132" s="79"/>
      <c r="N132" s="52"/>
      <c r="O132" s="52"/>
      <c r="P132" s="81"/>
      <c r="Q132" s="80"/>
      <c r="R132" s="28"/>
      <c r="S132" s="28"/>
      <c r="T132" s="60"/>
      <c r="U132" s="61"/>
      <c r="V132" s="28"/>
      <c r="W132" s="28"/>
      <c r="X132" s="60"/>
      <c r="Y132" s="161"/>
    </row>
    <row r="133" spans="2:27" ht="45">
      <c r="B133" s="328" t="s">
        <v>45</v>
      </c>
      <c r="C133" s="62" t="s">
        <v>165</v>
      </c>
      <c r="D133" s="27">
        <v>7.0000000000000007E-2</v>
      </c>
      <c r="E133" s="27">
        <f t="shared" si="3"/>
        <v>0</v>
      </c>
      <c r="F133" s="326">
        <v>43466</v>
      </c>
      <c r="G133" s="336">
        <v>43830</v>
      </c>
      <c r="H133" s="336"/>
      <c r="I133" s="337" t="s">
        <v>154</v>
      </c>
      <c r="J133" s="337" t="s">
        <v>139</v>
      </c>
      <c r="K133" s="58"/>
      <c r="L133" s="59"/>
      <c r="M133" s="73"/>
      <c r="N133" s="28"/>
      <c r="O133" s="28"/>
      <c r="P133" s="60"/>
      <c r="Q133" s="61"/>
      <c r="R133" s="28"/>
      <c r="S133" s="28"/>
      <c r="T133" s="60"/>
      <c r="U133" s="61"/>
      <c r="V133" s="28"/>
      <c r="W133" s="28"/>
      <c r="X133" s="60"/>
      <c r="Y133" s="161"/>
      <c r="AA133" s="33"/>
    </row>
    <row r="134" spans="2:27" ht="30">
      <c r="B134" s="328" t="s">
        <v>141</v>
      </c>
      <c r="C134" s="343" t="s">
        <v>166</v>
      </c>
      <c r="D134" s="27">
        <v>0.1</v>
      </c>
      <c r="E134" s="27">
        <f t="shared" si="3"/>
        <v>0</v>
      </c>
      <c r="F134" s="326">
        <v>43466</v>
      </c>
      <c r="G134" s="336">
        <v>43830</v>
      </c>
      <c r="H134" s="336"/>
      <c r="I134" s="337" t="s">
        <v>39</v>
      </c>
      <c r="J134" s="337" t="s">
        <v>139</v>
      </c>
      <c r="K134" s="58"/>
      <c r="L134" s="59"/>
      <c r="M134" s="73"/>
      <c r="N134" s="28"/>
      <c r="O134" s="28"/>
      <c r="P134" s="60"/>
      <c r="Q134" s="61"/>
      <c r="R134" s="28"/>
      <c r="S134" s="28"/>
      <c r="T134" s="60"/>
      <c r="U134" s="61"/>
      <c r="V134" s="28"/>
      <c r="W134" s="28"/>
      <c r="X134" s="60"/>
      <c r="Y134" s="161"/>
    </row>
    <row r="135" spans="2:27" ht="15.75" thickBot="1">
      <c r="B135" s="255" t="s">
        <v>143</v>
      </c>
      <c r="C135" s="345" t="s">
        <v>167</v>
      </c>
      <c r="D135" s="82">
        <v>0.04</v>
      </c>
      <c r="E135" s="82">
        <f t="shared" si="3"/>
        <v>0</v>
      </c>
      <c r="F135" s="224">
        <v>43800</v>
      </c>
      <c r="G135" s="339">
        <v>43830</v>
      </c>
      <c r="H135" s="339"/>
      <c r="I135" s="121" t="s">
        <v>47</v>
      </c>
      <c r="J135" s="83" t="s">
        <v>139</v>
      </c>
      <c r="K135" s="351"/>
      <c r="L135" s="84"/>
      <c r="M135" s="85"/>
      <c r="N135" s="86"/>
      <c r="O135" s="86"/>
      <c r="P135" s="87"/>
      <c r="Q135" s="88"/>
      <c r="R135" s="86"/>
      <c r="S135" s="86"/>
      <c r="T135" s="87"/>
      <c r="U135" s="88"/>
      <c r="V135" s="86"/>
      <c r="W135" s="86"/>
      <c r="X135" s="89"/>
      <c r="Y135" s="414"/>
    </row>
    <row r="136" spans="2:27" ht="45">
      <c r="B136" s="331" t="s">
        <v>48</v>
      </c>
      <c r="C136" s="342" t="s">
        <v>168</v>
      </c>
      <c r="D136" s="332">
        <f>SUM(D137:D142)</f>
        <v>0.39999999999999997</v>
      </c>
      <c r="E136" s="332">
        <f>SUM(E137:E142)</f>
        <v>0</v>
      </c>
      <c r="F136" s="340"/>
      <c r="G136" s="335"/>
      <c r="H136" s="335"/>
      <c r="I136" s="254" t="s">
        <v>138</v>
      </c>
      <c r="J136" s="66"/>
      <c r="K136" s="352"/>
      <c r="L136" s="68">
        <v>1975.57</v>
      </c>
      <c r="M136" s="69"/>
      <c r="N136" s="70"/>
      <c r="O136" s="70"/>
      <c r="P136" s="71"/>
      <c r="Q136" s="72"/>
      <c r="R136" s="70"/>
      <c r="S136" s="70"/>
      <c r="T136" s="71"/>
      <c r="U136" s="72"/>
      <c r="V136" s="70"/>
      <c r="W136" s="70"/>
      <c r="X136" s="71"/>
      <c r="Y136" s="415"/>
    </row>
    <row r="137" spans="2:27" ht="45">
      <c r="B137" s="328" t="s">
        <v>50</v>
      </c>
      <c r="C137" s="343" t="s">
        <v>163</v>
      </c>
      <c r="D137" s="27">
        <v>0.04</v>
      </c>
      <c r="E137" s="27">
        <f t="shared" ref="E137:E142" si="4">(SUM(M137:X137)*D137)</f>
        <v>0</v>
      </c>
      <c r="F137" s="326">
        <v>43466</v>
      </c>
      <c r="G137" s="336">
        <v>43830</v>
      </c>
      <c r="H137" s="336"/>
      <c r="I137" s="337" t="s">
        <v>39</v>
      </c>
      <c r="J137" s="337" t="s">
        <v>139</v>
      </c>
      <c r="K137" s="58"/>
      <c r="L137" s="59"/>
      <c r="M137" s="73"/>
      <c r="N137" s="28"/>
      <c r="O137" s="28"/>
      <c r="P137" s="60"/>
      <c r="Q137" s="61"/>
      <c r="R137" s="28"/>
      <c r="S137" s="28"/>
      <c r="T137" s="60"/>
      <c r="U137" s="61"/>
      <c r="V137" s="28"/>
      <c r="W137" s="28"/>
      <c r="X137" s="60"/>
      <c r="Y137" s="416"/>
    </row>
    <row r="138" spans="2:27" ht="30">
      <c r="B138" s="328" t="s">
        <v>52</v>
      </c>
      <c r="C138" s="343" t="s">
        <v>169</v>
      </c>
      <c r="D138" s="27">
        <v>0.08</v>
      </c>
      <c r="E138" s="27">
        <f t="shared" si="4"/>
        <v>0</v>
      </c>
      <c r="F138" s="326">
        <v>43466</v>
      </c>
      <c r="G138" s="336">
        <v>43830</v>
      </c>
      <c r="H138" s="336"/>
      <c r="I138" s="337" t="s">
        <v>154</v>
      </c>
      <c r="J138" s="337" t="s">
        <v>139</v>
      </c>
      <c r="K138" s="58"/>
      <c r="L138" s="59"/>
      <c r="M138" s="79"/>
      <c r="N138" s="52"/>
      <c r="O138" s="28"/>
      <c r="P138" s="60"/>
      <c r="Q138" s="61"/>
      <c r="R138" s="28"/>
      <c r="S138" s="28"/>
      <c r="T138" s="60"/>
      <c r="U138" s="61"/>
      <c r="V138" s="28"/>
      <c r="W138" s="28"/>
      <c r="X138" s="60"/>
      <c r="Y138" s="416"/>
    </row>
    <row r="139" spans="2:27">
      <c r="B139" s="328" t="s">
        <v>54</v>
      </c>
      <c r="C139" s="62" t="s">
        <v>132</v>
      </c>
      <c r="D139" s="27">
        <v>7.0000000000000007E-2</v>
      </c>
      <c r="E139" s="27">
        <f t="shared" si="4"/>
        <v>0</v>
      </c>
      <c r="F139" s="326">
        <v>43466</v>
      </c>
      <c r="G139" s="336">
        <v>43830</v>
      </c>
      <c r="H139" s="336"/>
      <c r="I139" s="337" t="s">
        <v>39</v>
      </c>
      <c r="J139" s="337" t="s">
        <v>139</v>
      </c>
      <c r="K139" s="58"/>
      <c r="L139" s="59"/>
      <c r="M139" s="79"/>
      <c r="N139" s="52"/>
      <c r="O139" s="52"/>
      <c r="P139" s="81"/>
      <c r="Q139" s="80"/>
      <c r="R139" s="28"/>
      <c r="S139" s="28"/>
      <c r="T139" s="60"/>
      <c r="U139" s="61"/>
      <c r="V139" s="28"/>
      <c r="W139" s="28"/>
      <c r="X139" s="60"/>
      <c r="Y139" s="416"/>
    </row>
    <row r="140" spans="2:27" ht="45">
      <c r="B140" s="328" t="s">
        <v>108</v>
      </c>
      <c r="C140" s="62" t="s">
        <v>165</v>
      </c>
      <c r="D140" s="27">
        <v>7.0000000000000007E-2</v>
      </c>
      <c r="E140" s="27">
        <f t="shared" si="4"/>
        <v>0</v>
      </c>
      <c r="F140" s="326">
        <v>43466</v>
      </c>
      <c r="G140" s="336">
        <v>43830</v>
      </c>
      <c r="H140" s="336"/>
      <c r="I140" s="337" t="s">
        <v>154</v>
      </c>
      <c r="J140" s="337" t="s">
        <v>139</v>
      </c>
      <c r="K140" s="58"/>
      <c r="L140" s="59"/>
      <c r="M140" s="73"/>
      <c r="N140" s="28"/>
      <c r="O140" s="28"/>
      <c r="P140" s="60"/>
      <c r="Q140" s="61"/>
      <c r="R140" s="28"/>
      <c r="S140" s="28"/>
      <c r="T140" s="60"/>
      <c r="U140" s="61"/>
      <c r="V140" s="28"/>
      <c r="W140" s="28"/>
      <c r="X140" s="60"/>
      <c r="Y140" s="416"/>
    </row>
    <row r="141" spans="2:27" ht="30">
      <c r="B141" s="328" t="s">
        <v>150</v>
      </c>
      <c r="C141" s="343" t="s">
        <v>170</v>
      </c>
      <c r="D141" s="27">
        <v>0.1</v>
      </c>
      <c r="E141" s="27">
        <f t="shared" si="4"/>
        <v>0</v>
      </c>
      <c r="F141" s="326">
        <v>43466</v>
      </c>
      <c r="G141" s="336">
        <v>43830</v>
      </c>
      <c r="H141" s="336"/>
      <c r="I141" s="337" t="s">
        <v>39</v>
      </c>
      <c r="J141" s="337" t="s">
        <v>139</v>
      </c>
      <c r="K141" s="58"/>
      <c r="L141" s="59"/>
      <c r="M141" s="73"/>
      <c r="N141" s="28"/>
      <c r="O141" s="28"/>
      <c r="P141" s="60"/>
      <c r="Q141" s="61"/>
      <c r="R141" s="28"/>
      <c r="S141" s="28"/>
      <c r="T141" s="60"/>
      <c r="U141" s="61"/>
      <c r="V141" s="28"/>
      <c r="W141" s="28"/>
      <c r="X141" s="60"/>
      <c r="Y141" s="416"/>
    </row>
    <row r="142" spans="2:27" ht="15.75" thickBot="1">
      <c r="B142" s="255" t="s">
        <v>151</v>
      </c>
      <c r="C142" s="345" t="s">
        <v>167</v>
      </c>
      <c r="D142" s="82">
        <v>0.04</v>
      </c>
      <c r="E142" s="82">
        <f t="shared" si="4"/>
        <v>0</v>
      </c>
      <c r="F142" s="224">
        <v>43800</v>
      </c>
      <c r="G142" s="339">
        <v>43830</v>
      </c>
      <c r="H142" s="339"/>
      <c r="I142" s="121" t="s">
        <v>47</v>
      </c>
      <c r="J142" s="121" t="s">
        <v>139</v>
      </c>
      <c r="K142" s="351"/>
      <c r="L142" s="238"/>
      <c r="M142" s="85"/>
      <c r="N142" s="86"/>
      <c r="O142" s="86"/>
      <c r="P142" s="87"/>
      <c r="Q142" s="88"/>
      <c r="R142" s="86"/>
      <c r="S142" s="86"/>
      <c r="T142" s="87"/>
      <c r="U142" s="88"/>
      <c r="V142" s="86"/>
      <c r="W142" s="86"/>
      <c r="X142" s="89"/>
      <c r="Y142" s="416"/>
    </row>
    <row r="143" spans="2:27" ht="60">
      <c r="B143" s="333" t="s">
        <v>69</v>
      </c>
      <c r="C143" s="346" t="s">
        <v>171</v>
      </c>
      <c r="D143" s="334">
        <f>SUM(D144:D145)</f>
        <v>0.2</v>
      </c>
      <c r="E143" s="334">
        <f>SUM(E144:E145)</f>
        <v>0</v>
      </c>
      <c r="F143" s="90"/>
      <c r="G143" s="341"/>
      <c r="H143" s="341"/>
      <c r="I143" s="254" t="s">
        <v>138</v>
      </c>
      <c r="J143" s="98"/>
      <c r="K143" s="350"/>
      <c r="L143" s="92">
        <v>987.78</v>
      </c>
      <c r="M143" s="116"/>
      <c r="N143" s="117"/>
      <c r="O143" s="117"/>
      <c r="P143" s="118"/>
      <c r="Q143" s="119"/>
      <c r="R143" s="117"/>
      <c r="S143" s="117"/>
      <c r="T143" s="118"/>
      <c r="U143" s="119"/>
      <c r="V143" s="117"/>
      <c r="W143" s="117"/>
      <c r="X143" s="118"/>
      <c r="Y143" s="423"/>
      <c r="AA143" s="33"/>
    </row>
    <row r="144" spans="2:27" ht="30">
      <c r="B144" s="328" t="s">
        <v>72</v>
      </c>
      <c r="C144" s="344" t="s">
        <v>172</v>
      </c>
      <c r="D144" s="27">
        <v>0.15</v>
      </c>
      <c r="E144" s="27">
        <f>(SUM(M144:X144)*D144)</f>
        <v>0</v>
      </c>
      <c r="F144" s="326">
        <v>43101</v>
      </c>
      <c r="G144" s="336">
        <v>43465</v>
      </c>
      <c r="H144" s="336"/>
      <c r="I144" s="338" t="s">
        <v>39</v>
      </c>
      <c r="J144" s="337" t="s">
        <v>139</v>
      </c>
      <c r="K144" s="58"/>
      <c r="L144" s="59"/>
      <c r="M144" s="79"/>
      <c r="N144" s="52"/>
      <c r="O144" s="52"/>
      <c r="P144" s="81"/>
      <c r="Q144" s="80"/>
      <c r="R144" s="52"/>
      <c r="S144" s="28"/>
      <c r="T144" s="60"/>
      <c r="U144" s="61"/>
      <c r="V144" s="28"/>
      <c r="W144" s="28"/>
      <c r="X144" s="60"/>
      <c r="Y144" s="416"/>
    </row>
    <row r="145" spans="2:27" ht="15.75" thickBot="1">
      <c r="B145" s="329" t="s">
        <v>109</v>
      </c>
      <c r="C145" s="345" t="s">
        <v>167</v>
      </c>
      <c r="D145" s="82">
        <v>0.05</v>
      </c>
      <c r="E145" s="82">
        <f>(SUM(M145:X145)*D145)</f>
        <v>0</v>
      </c>
      <c r="F145" s="339">
        <v>43435</v>
      </c>
      <c r="G145" s="339">
        <v>43465</v>
      </c>
      <c r="H145" s="339"/>
      <c r="I145" s="121" t="s">
        <v>47</v>
      </c>
      <c r="J145" s="121" t="s">
        <v>139</v>
      </c>
      <c r="K145" s="351"/>
      <c r="L145" s="84"/>
      <c r="M145" s="85"/>
      <c r="N145" s="86"/>
      <c r="O145" s="86"/>
      <c r="P145" s="87"/>
      <c r="Q145" s="88"/>
      <c r="R145" s="86"/>
      <c r="S145" s="86"/>
      <c r="T145" s="87"/>
      <c r="U145" s="88"/>
      <c r="V145" s="86"/>
      <c r="W145" s="86"/>
      <c r="X145" s="60"/>
      <c r="Y145" s="417"/>
    </row>
    <row r="146" spans="2:27" ht="30.75" thickBot="1">
      <c r="B146" s="469" t="s">
        <v>57</v>
      </c>
      <c r="C146" s="239" t="s">
        <v>173</v>
      </c>
      <c r="D146" s="358">
        <f>D147+D153+D159+D164+D169</f>
        <v>1</v>
      </c>
      <c r="E146" s="358">
        <f>E147+E153+E159+E164+E169</f>
        <v>0</v>
      </c>
      <c r="F146" s="359"/>
      <c r="G146" s="359"/>
      <c r="H146" s="359"/>
      <c r="I146" s="359"/>
      <c r="J146" s="359"/>
      <c r="K146" s="221">
        <f>SUM(K147,K153,K159,K164,K169)</f>
        <v>3422</v>
      </c>
      <c r="L146" s="221">
        <f>SUM(L147,L153,L159,L164,L169)</f>
        <v>2500</v>
      </c>
      <c r="M146" s="361"/>
      <c r="N146" s="362"/>
      <c r="O146" s="362"/>
      <c r="P146" s="363"/>
      <c r="Q146" s="364"/>
      <c r="R146" s="362"/>
      <c r="S146" s="362"/>
      <c r="T146" s="363"/>
      <c r="U146" s="364"/>
      <c r="V146" s="362"/>
      <c r="W146" s="362"/>
      <c r="X146" s="363"/>
      <c r="Y146" s="395"/>
    </row>
    <row r="147" spans="2:27">
      <c r="B147" s="333" t="s">
        <v>34</v>
      </c>
      <c r="C147" s="346" t="s">
        <v>174</v>
      </c>
      <c r="D147" s="334">
        <f>SUM(D148:D152)</f>
        <v>0.14000000000000001</v>
      </c>
      <c r="E147" s="334">
        <f>SUM(E148:E152)</f>
        <v>0</v>
      </c>
      <c r="F147" s="348"/>
      <c r="G147" s="341"/>
      <c r="H147" s="341"/>
      <c r="I147" s="461" t="s">
        <v>387</v>
      </c>
      <c r="J147" s="98"/>
      <c r="K147" s="240">
        <v>300</v>
      </c>
      <c r="L147" s="92">
        <v>350</v>
      </c>
      <c r="M147" s="116"/>
      <c r="N147" s="117"/>
      <c r="O147" s="117"/>
      <c r="P147" s="118"/>
      <c r="Q147" s="119"/>
      <c r="R147" s="117"/>
      <c r="S147" s="117"/>
      <c r="T147" s="118"/>
      <c r="U147" s="119"/>
      <c r="V147" s="117"/>
      <c r="W147" s="117"/>
      <c r="X147" s="118"/>
      <c r="Y147" s="160"/>
      <c r="AA147" s="33"/>
    </row>
    <row r="148" spans="2:27" ht="30">
      <c r="B148" s="328" t="s">
        <v>37</v>
      </c>
      <c r="C148" s="343" t="s">
        <v>175</v>
      </c>
      <c r="D148" s="27">
        <v>0.01</v>
      </c>
      <c r="E148" s="27">
        <f>(SUM(M148:X148)*D148)</f>
        <v>0</v>
      </c>
      <c r="F148" s="326">
        <v>43466</v>
      </c>
      <c r="G148" s="336">
        <v>43830</v>
      </c>
      <c r="H148" s="336"/>
      <c r="I148" s="337" t="s">
        <v>176</v>
      </c>
      <c r="J148" s="337" t="s">
        <v>139</v>
      </c>
      <c r="K148" s="59"/>
      <c r="L148" s="59"/>
      <c r="M148" s="73"/>
      <c r="N148" s="28"/>
      <c r="O148" s="28"/>
      <c r="P148" s="60"/>
      <c r="Q148" s="61"/>
      <c r="R148" s="28"/>
      <c r="S148" s="28"/>
      <c r="T148" s="60"/>
      <c r="U148" s="61"/>
      <c r="V148" s="28"/>
      <c r="W148" s="28"/>
      <c r="X148" s="60"/>
      <c r="Y148" s="161"/>
    </row>
    <row r="149" spans="2:27">
      <c r="B149" s="328" t="s">
        <v>41</v>
      </c>
      <c r="C149" s="343" t="s">
        <v>177</v>
      </c>
      <c r="D149" s="27">
        <v>0.05</v>
      </c>
      <c r="E149" s="27">
        <f>(SUM(M149:X149)*D149)</f>
        <v>0</v>
      </c>
      <c r="F149" s="326">
        <v>43466</v>
      </c>
      <c r="G149" s="336">
        <v>43830</v>
      </c>
      <c r="H149" s="336"/>
      <c r="I149" s="337" t="s">
        <v>149</v>
      </c>
      <c r="J149" s="337" t="s">
        <v>139</v>
      </c>
      <c r="K149" s="59"/>
      <c r="L149" s="59"/>
      <c r="M149" s="73"/>
      <c r="N149" s="28"/>
      <c r="O149" s="28"/>
      <c r="P149" s="60"/>
      <c r="Q149" s="61"/>
      <c r="R149" s="28"/>
      <c r="S149" s="28"/>
      <c r="T149" s="60"/>
      <c r="U149" s="61"/>
      <c r="V149" s="28"/>
      <c r="W149" s="28"/>
      <c r="X149" s="60"/>
      <c r="Y149" s="161"/>
    </row>
    <row r="150" spans="2:27">
      <c r="B150" s="328" t="s">
        <v>43</v>
      </c>
      <c r="C150" s="343" t="s">
        <v>178</v>
      </c>
      <c r="D150" s="27">
        <v>0.05</v>
      </c>
      <c r="E150" s="27">
        <f>(SUM(M150:X150)*D150)</f>
        <v>0</v>
      </c>
      <c r="F150" s="326">
        <v>43466</v>
      </c>
      <c r="G150" s="336">
        <v>43830</v>
      </c>
      <c r="H150" s="336"/>
      <c r="I150" s="337" t="s">
        <v>149</v>
      </c>
      <c r="J150" s="337" t="s">
        <v>139</v>
      </c>
      <c r="K150" s="59"/>
      <c r="L150" s="59"/>
      <c r="M150" s="73"/>
      <c r="N150" s="28"/>
      <c r="O150" s="28"/>
      <c r="P150" s="60"/>
      <c r="Q150" s="61"/>
      <c r="R150" s="28"/>
      <c r="S150" s="28"/>
      <c r="T150" s="60"/>
      <c r="U150" s="61"/>
      <c r="V150" s="28"/>
      <c r="W150" s="28"/>
      <c r="X150" s="60"/>
      <c r="Y150" s="161"/>
    </row>
    <row r="151" spans="2:27">
      <c r="B151" s="328" t="s">
        <v>45</v>
      </c>
      <c r="C151" s="62" t="s">
        <v>179</v>
      </c>
      <c r="D151" s="133">
        <v>0.01</v>
      </c>
      <c r="E151" s="27">
        <f>(SUM(M151:X151)*D151)</f>
        <v>0</v>
      </c>
      <c r="F151" s="326">
        <v>43466</v>
      </c>
      <c r="G151" s="336">
        <v>43830</v>
      </c>
      <c r="H151" s="336"/>
      <c r="I151" s="337" t="s">
        <v>180</v>
      </c>
      <c r="J151" s="337" t="s">
        <v>139</v>
      </c>
      <c r="K151" s="59"/>
      <c r="L151" s="59"/>
      <c r="M151" s="73"/>
      <c r="N151" s="28"/>
      <c r="O151" s="28"/>
      <c r="P151" s="60"/>
      <c r="Q151" s="61"/>
      <c r="R151" s="28"/>
      <c r="S151" s="28"/>
      <c r="T151" s="60"/>
      <c r="U151" s="61"/>
      <c r="V151" s="28"/>
      <c r="W151" s="28"/>
      <c r="X151" s="60"/>
      <c r="Y151" s="161"/>
    </row>
    <row r="152" spans="2:27" ht="15.75" thickBot="1">
      <c r="B152" s="353" t="s">
        <v>141</v>
      </c>
      <c r="C152" s="354" t="s">
        <v>167</v>
      </c>
      <c r="D152" s="133">
        <v>0.02</v>
      </c>
      <c r="E152" s="133">
        <f>(SUM(M152:X152)*D152)</f>
        <v>0</v>
      </c>
      <c r="F152" s="357">
        <v>43800</v>
      </c>
      <c r="G152" s="355">
        <v>43830</v>
      </c>
      <c r="H152" s="355"/>
      <c r="I152" s="365" t="s">
        <v>47</v>
      </c>
      <c r="J152" s="365" t="s">
        <v>139</v>
      </c>
      <c r="K152" s="135"/>
      <c r="L152" s="135"/>
      <c r="M152" s="198"/>
      <c r="N152" s="196"/>
      <c r="O152" s="196"/>
      <c r="P152" s="193"/>
      <c r="Q152" s="195"/>
      <c r="R152" s="196"/>
      <c r="S152" s="196"/>
      <c r="T152" s="193"/>
      <c r="U152" s="195"/>
      <c r="V152" s="196"/>
      <c r="W152" s="196"/>
      <c r="X152" s="169"/>
      <c r="Y152" s="417"/>
    </row>
    <row r="153" spans="2:27">
      <c r="B153" s="331" t="s">
        <v>48</v>
      </c>
      <c r="C153" s="342" t="s">
        <v>181</v>
      </c>
      <c r="D153" s="332">
        <f>SUM(D154:D158)</f>
        <v>0.14000000000000001</v>
      </c>
      <c r="E153" s="332">
        <f>SUM(E154:E158)</f>
        <v>0</v>
      </c>
      <c r="F153" s="340"/>
      <c r="G153" s="335"/>
      <c r="H153" s="335"/>
      <c r="I153" s="456" t="s">
        <v>387</v>
      </c>
      <c r="J153" s="66"/>
      <c r="K153" s="256">
        <v>1000</v>
      </c>
      <c r="L153" s="68">
        <v>350</v>
      </c>
      <c r="M153" s="69"/>
      <c r="N153" s="70"/>
      <c r="O153" s="70"/>
      <c r="P153" s="71"/>
      <c r="Q153" s="72"/>
      <c r="R153" s="70"/>
      <c r="S153" s="70"/>
      <c r="T153" s="71"/>
      <c r="U153" s="72"/>
      <c r="V153" s="70"/>
      <c r="W153" s="70"/>
      <c r="X153" s="71"/>
      <c r="Y153" s="415"/>
    </row>
    <row r="154" spans="2:27" ht="30">
      <c r="B154" s="328" t="s">
        <v>50</v>
      </c>
      <c r="C154" s="343" t="s">
        <v>175</v>
      </c>
      <c r="D154" s="27">
        <v>0.01</v>
      </c>
      <c r="E154" s="27">
        <f>(SUM(M154:X154)*D154)</f>
        <v>0</v>
      </c>
      <c r="F154" s="326">
        <v>43466</v>
      </c>
      <c r="G154" s="336">
        <v>43830</v>
      </c>
      <c r="H154" s="336"/>
      <c r="I154" s="337" t="s">
        <v>176</v>
      </c>
      <c r="J154" s="337" t="s">
        <v>139</v>
      </c>
      <c r="K154" s="59"/>
      <c r="L154" s="59"/>
      <c r="M154" s="73"/>
      <c r="N154" s="28"/>
      <c r="O154" s="28"/>
      <c r="P154" s="60"/>
      <c r="Q154" s="61"/>
      <c r="R154" s="28"/>
      <c r="S154" s="28"/>
      <c r="T154" s="60"/>
      <c r="U154" s="61"/>
      <c r="V154" s="28"/>
      <c r="W154" s="28"/>
      <c r="X154" s="60"/>
      <c r="Y154" s="416"/>
    </row>
    <row r="155" spans="2:27">
      <c r="B155" s="328" t="s">
        <v>52</v>
      </c>
      <c r="C155" s="343" t="s">
        <v>177</v>
      </c>
      <c r="D155" s="27">
        <v>0.05</v>
      </c>
      <c r="E155" s="120">
        <f>(SUM(M155:X155)*D155)</f>
        <v>0</v>
      </c>
      <c r="F155" s="326">
        <v>43466</v>
      </c>
      <c r="G155" s="336">
        <v>43830</v>
      </c>
      <c r="H155" s="172"/>
      <c r="I155" s="337" t="s">
        <v>149</v>
      </c>
      <c r="J155" s="337" t="s">
        <v>139</v>
      </c>
      <c r="K155" s="175"/>
      <c r="L155" s="175"/>
      <c r="M155" s="176"/>
      <c r="N155" s="177"/>
      <c r="O155" s="177"/>
      <c r="P155" s="178"/>
      <c r="Q155" s="179"/>
      <c r="R155" s="177"/>
      <c r="S155" s="177"/>
      <c r="T155" s="178"/>
      <c r="U155" s="179"/>
      <c r="V155" s="177"/>
      <c r="W155" s="177"/>
      <c r="X155" s="178"/>
      <c r="Y155" s="424"/>
    </row>
    <row r="156" spans="2:27">
      <c r="B156" s="328" t="s">
        <v>54</v>
      </c>
      <c r="C156" s="343" t="s">
        <v>178</v>
      </c>
      <c r="D156" s="27">
        <v>0.05</v>
      </c>
      <c r="E156" s="27">
        <f>(SUM(M156:X156)*D156)</f>
        <v>0</v>
      </c>
      <c r="F156" s="326">
        <v>43466</v>
      </c>
      <c r="G156" s="336">
        <v>43830</v>
      </c>
      <c r="H156" s="336"/>
      <c r="I156" s="337" t="s">
        <v>149</v>
      </c>
      <c r="J156" s="337" t="s">
        <v>139</v>
      </c>
      <c r="K156" s="59"/>
      <c r="L156" s="59"/>
      <c r="M156" s="73"/>
      <c r="N156" s="28"/>
      <c r="O156" s="28"/>
      <c r="P156" s="60"/>
      <c r="Q156" s="61"/>
      <c r="R156" s="28"/>
      <c r="S156" s="28"/>
      <c r="T156" s="60"/>
      <c r="U156" s="61"/>
      <c r="V156" s="28"/>
      <c r="W156" s="28"/>
      <c r="X156" s="60"/>
      <c r="Y156" s="161"/>
    </row>
    <row r="157" spans="2:27">
      <c r="B157" s="328" t="s">
        <v>108</v>
      </c>
      <c r="C157" s="62" t="s">
        <v>179</v>
      </c>
      <c r="D157" s="133">
        <v>0.01</v>
      </c>
      <c r="E157" s="27">
        <f>(SUM(M157:X157)*D157)</f>
        <v>0</v>
      </c>
      <c r="F157" s="326">
        <v>43466</v>
      </c>
      <c r="G157" s="336">
        <v>43830</v>
      </c>
      <c r="H157" s="336"/>
      <c r="I157" s="337" t="s">
        <v>180</v>
      </c>
      <c r="J157" s="337" t="s">
        <v>139</v>
      </c>
      <c r="K157" s="59"/>
      <c r="L157" s="59"/>
      <c r="M157" s="73"/>
      <c r="N157" s="28"/>
      <c r="O157" s="28"/>
      <c r="P157" s="60"/>
      <c r="Q157" s="61"/>
      <c r="R157" s="28"/>
      <c r="S157" s="28"/>
      <c r="T157" s="60"/>
      <c r="U157" s="61"/>
      <c r="V157" s="28"/>
      <c r="W157" s="28"/>
      <c r="X157" s="60"/>
      <c r="Y157" s="161"/>
    </row>
    <row r="158" spans="2:27" ht="15.75" thickBot="1">
      <c r="B158" s="255" t="s">
        <v>150</v>
      </c>
      <c r="C158" s="345" t="s">
        <v>167</v>
      </c>
      <c r="D158" s="82">
        <v>0.02</v>
      </c>
      <c r="E158" s="82">
        <f>(SUM(M158:X158)*D158)</f>
        <v>0</v>
      </c>
      <c r="F158" s="224">
        <v>43800</v>
      </c>
      <c r="G158" s="339">
        <v>43830</v>
      </c>
      <c r="H158" s="339"/>
      <c r="I158" s="83" t="s">
        <v>47</v>
      </c>
      <c r="J158" s="83" t="s">
        <v>139</v>
      </c>
      <c r="K158" s="84"/>
      <c r="L158" s="84"/>
      <c r="M158" s="85"/>
      <c r="N158" s="86"/>
      <c r="O158" s="86"/>
      <c r="P158" s="87"/>
      <c r="Q158" s="88"/>
      <c r="R158" s="86"/>
      <c r="S158" s="86"/>
      <c r="T158" s="87"/>
      <c r="U158" s="88"/>
      <c r="V158" s="86"/>
      <c r="W158" s="86"/>
      <c r="X158" s="89"/>
      <c r="Y158" s="417"/>
    </row>
    <row r="159" spans="2:27">
      <c r="B159" s="333" t="s">
        <v>69</v>
      </c>
      <c r="C159" s="346" t="s">
        <v>182</v>
      </c>
      <c r="D159" s="334">
        <f>SUM(D160:D163)</f>
        <v>0.30000000000000004</v>
      </c>
      <c r="E159" s="334">
        <f>SUM(E160:E163)</f>
        <v>0</v>
      </c>
      <c r="F159" s="90"/>
      <c r="G159" s="341"/>
      <c r="H159" s="341"/>
      <c r="I159" s="91" t="s">
        <v>387</v>
      </c>
      <c r="J159" s="98"/>
      <c r="K159" s="92">
        <v>1440</v>
      </c>
      <c r="L159" s="92">
        <v>750</v>
      </c>
      <c r="M159" s="116"/>
      <c r="N159" s="117"/>
      <c r="O159" s="117"/>
      <c r="P159" s="118"/>
      <c r="Q159" s="119"/>
      <c r="R159" s="117"/>
      <c r="S159" s="117"/>
      <c r="T159" s="118"/>
      <c r="U159" s="119"/>
      <c r="V159" s="117"/>
      <c r="W159" s="117"/>
      <c r="X159" s="118"/>
      <c r="Y159" s="415"/>
    </row>
    <row r="160" spans="2:27" ht="30">
      <c r="B160" s="328" t="s">
        <v>72</v>
      </c>
      <c r="C160" s="343" t="s">
        <v>175</v>
      </c>
      <c r="D160" s="27">
        <v>0.02</v>
      </c>
      <c r="E160" s="27">
        <f>(SUM(M160:X160)*D160)</f>
        <v>0</v>
      </c>
      <c r="F160" s="326">
        <v>43466</v>
      </c>
      <c r="G160" s="336">
        <v>43830</v>
      </c>
      <c r="H160" s="336"/>
      <c r="I160" s="337" t="s">
        <v>176</v>
      </c>
      <c r="J160" s="337" t="s">
        <v>139</v>
      </c>
      <c r="K160" s="59"/>
      <c r="L160" s="59"/>
      <c r="M160" s="73"/>
      <c r="N160" s="28"/>
      <c r="O160" s="28"/>
      <c r="P160" s="60"/>
      <c r="Q160" s="61"/>
      <c r="R160" s="28"/>
      <c r="S160" s="28"/>
      <c r="T160" s="60"/>
      <c r="U160" s="61"/>
      <c r="V160" s="28"/>
      <c r="W160" s="28"/>
      <c r="X160" s="60"/>
      <c r="Y160" s="416"/>
    </row>
    <row r="161" spans="2:28">
      <c r="B161" s="353" t="s">
        <v>109</v>
      </c>
      <c r="C161" s="343" t="s">
        <v>183</v>
      </c>
      <c r="D161" s="27">
        <v>0.25</v>
      </c>
      <c r="E161" s="27">
        <f>(SUM(M161:X161)*D161)</f>
        <v>0</v>
      </c>
      <c r="F161" s="326">
        <v>43466</v>
      </c>
      <c r="G161" s="336">
        <v>43830</v>
      </c>
      <c r="H161" s="355"/>
      <c r="I161" s="337" t="s">
        <v>149</v>
      </c>
      <c r="J161" s="337" t="s">
        <v>139</v>
      </c>
      <c r="K161" s="135"/>
      <c r="L161" s="135"/>
      <c r="M161" s="217"/>
      <c r="N161" s="168"/>
      <c r="O161" s="168"/>
      <c r="P161" s="169"/>
      <c r="Q161" s="218"/>
      <c r="R161" s="168"/>
      <c r="S161" s="168"/>
      <c r="T161" s="169"/>
      <c r="U161" s="218"/>
      <c r="V161" s="168"/>
      <c r="W161" s="168"/>
      <c r="X161" s="169"/>
      <c r="Y161" s="420"/>
    </row>
    <row r="162" spans="2:28">
      <c r="B162" s="353" t="s">
        <v>110</v>
      </c>
      <c r="C162" s="343" t="s">
        <v>184</v>
      </c>
      <c r="D162" s="27">
        <v>0.01</v>
      </c>
      <c r="E162" s="27">
        <f>(SUM(M162:X162)*D162)</f>
        <v>0</v>
      </c>
      <c r="F162" s="326">
        <v>43466</v>
      </c>
      <c r="G162" s="336">
        <v>43830</v>
      </c>
      <c r="H162" s="355"/>
      <c r="I162" s="337" t="s">
        <v>180</v>
      </c>
      <c r="J162" s="337" t="s">
        <v>139</v>
      </c>
      <c r="K162" s="135"/>
      <c r="L162" s="135"/>
      <c r="M162" s="217"/>
      <c r="N162" s="168"/>
      <c r="O162" s="168"/>
      <c r="P162" s="169"/>
      <c r="Q162" s="218"/>
      <c r="R162" s="168"/>
      <c r="S162" s="168"/>
      <c r="T162" s="169"/>
      <c r="U162" s="218"/>
      <c r="V162" s="168"/>
      <c r="W162" s="168"/>
      <c r="X162" s="169"/>
      <c r="Y162" s="420"/>
    </row>
    <row r="163" spans="2:28" ht="15.75" thickBot="1">
      <c r="B163" s="329" t="s">
        <v>113</v>
      </c>
      <c r="C163" s="345" t="s">
        <v>167</v>
      </c>
      <c r="D163" s="82">
        <v>0.02</v>
      </c>
      <c r="E163" s="82">
        <f>(SUM(M163:X163)*D163)</f>
        <v>0</v>
      </c>
      <c r="F163" s="224">
        <v>43800</v>
      </c>
      <c r="G163" s="339">
        <v>43830</v>
      </c>
      <c r="H163" s="241"/>
      <c r="I163" s="83" t="s">
        <v>47</v>
      </c>
      <c r="J163" s="83" t="s">
        <v>139</v>
      </c>
      <c r="K163" s="242"/>
      <c r="L163" s="84"/>
      <c r="M163" s="85"/>
      <c r="N163" s="86"/>
      <c r="O163" s="86"/>
      <c r="P163" s="87"/>
      <c r="Q163" s="88"/>
      <c r="R163" s="86"/>
      <c r="S163" s="86"/>
      <c r="T163" s="87"/>
      <c r="U163" s="88"/>
      <c r="V163" s="86"/>
      <c r="W163" s="86"/>
      <c r="X163" s="89"/>
      <c r="Y163" s="417"/>
    </row>
    <row r="164" spans="2:28">
      <c r="B164" s="333" t="s">
        <v>73</v>
      </c>
      <c r="C164" s="346" t="s">
        <v>185</v>
      </c>
      <c r="D164" s="334">
        <f>SUM(D165:D168)</f>
        <v>0.30000000000000004</v>
      </c>
      <c r="E164" s="334">
        <f>SUM(E165:E168)</f>
        <v>0</v>
      </c>
      <c r="F164" s="90"/>
      <c r="G164" s="341"/>
      <c r="H164" s="341"/>
      <c r="I164" s="91" t="s">
        <v>387</v>
      </c>
      <c r="J164" s="98"/>
      <c r="K164" s="92">
        <v>396.28</v>
      </c>
      <c r="L164" s="92">
        <v>750</v>
      </c>
      <c r="M164" s="116"/>
      <c r="N164" s="117"/>
      <c r="O164" s="117"/>
      <c r="P164" s="118"/>
      <c r="Q164" s="119"/>
      <c r="R164" s="117"/>
      <c r="S164" s="117"/>
      <c r="T164" s="118"/>
      <c r="U164" s="119"/>
      <c r="V164" s="117"/>
      <c r="W164" s="117"/>
      <c r="X164" s="118"/>
      <c r="Y164" s="415"/>
      <c r="AA164" s="33"/>
    </row>
    <row r="165" spans="2:28" ht="30">
      <c r="B165" s="328" t="s">
        <v>76</v>
      </c>
      <c r="C165" s="343" t="s">
        <v>175</v>
      </c>
      <c r="D165" s="27">
        <v>0.01</v>
      </c>
      <c r="E165" s="27">
        <f>(SUM(M165:X165)*D165)</f>
        <v>0</v>
      </c>
      <c r="F165" s="326">
        <v>43466</v>
      </c>
      <c r="G165" s="336">
        <v>43830</v>
      </c>
      <c r="H165" s="336"/>
      <c r="I165" s="337" t="s">
        <v>129</v>
      </c>
      <c r="J165" s="337" t="s">
        <v>139</v>
      </c>
      <c r="K165" s="59"/>
      <c r="L165" s="59"/>
      <c r="M165" s="73"/>
      <c r="N165" s="28"/>
      <c r="O165" s="28"/>
      <c r="P165" s="60"/>
      <c r="Q165" s="61"/>
      <c r="R165" s="28"/>
      <c r="S165" s="28"/>
      <c r="T165" s="60"/>
      <c r="U165" s="61"/>
      <c r="V165" s="28"/>
      <c r="W165" s="28"/>
      <c r="X165" s="60"/>
      <c r="Y165" s="416"/>
    </row>
    <row r="166" spans="2:28">
      <c r="B166" s="353" t="s">
        <v>78</v>
      </c>
      <c r="C166" s="343" t="s">
        <v>183</v>
      </c>
      <c r="D166" s="27">
        <v>0.25</v>
      </c>
      <c r="E166" s="27">
        <f>(SUM(M166:X166)*D166)</f>
        <v>0</v>
      </c>
      <c r="F166" s="326">
        <v>43466</v>
      </c>
      <c r="G166" s="336">
        <v>43830</v>
      </c>
      <c r="H166" s="355"/>
      <c r="I166" s="337" t="s">
        <v>176</v>
      </c>
      <c r="J166" s="337" t="s">
        <v>139</v>
      </c>
      <c r="K166" s="135"/>
      <c r="L166" s="135"/>
      <c r="M166" s="217"/>
      <c r="N166" s="168"/>
      <c r="O166" s="168"/>
      <c r="P166" s="169"/>
      <c r="Q166" s="218"/>
      <c r="R166" s="168"/>
      <c r="S166" s="168"/>
      <c r="T166" s="169"/>
      <c r="U166" s="218"/>
      <c r="V166" s="168"/>
      <c r="W166" s="168"/>
      <c r="X166" s="169"/>
      <c r="Y166" s="420"/>
    </row>
    <row r="167" spans="2:28">
      <c r="B167" s="353" t="s">
        <v>79</v>
      </c>
      <c r="C167" s="343" t="s">
        <v>184</v>
      </c>
      <c r="D167" s="27">
        <v>0.02</v>
      </c>
      <c r="E167" s="27">
        <f>(SUM(M167:X167)*D167)</f>
        <v>0</v>
      </c>
      <c r="F167" s="326">
        <v>43466</v>
      </c>
      <c r="G167" s="336">
        <v>43830</v>
      </c>
      <c r="H167" s="355"/>
      <c r="I167" s="337" t="s">
        <v>180</v>
      </c>
      <c r="J167" s="337" t="s">
        <v>139</v>
      </c>
      <c r="K167" s="135"/>
      <c r="L167" s="135"/>
      <c r="M167" s="217"/>
      <c r="N167" s="168"/>
      <c r="O167" s="168"/>
      <c r="P167" s="169"/>
      <c r="Q167" s="218"/>
      <c r="R167" s="168"/>
      <c r="S167" s="168"/>
      <c r="T167" s="169"/>
      <c r="U167" s="218"/>
      <c r="V167" s="168"/>
      <c r="W167" s="168"/>
      <c r="X167" s="169"/>
      <c r="Y167" s="420"/>
    </row>
    <row r="168" spans="2:28" ht="15.75" thickBot="1">
      <c r="B168" s="329" t="s">
        <v>114</v>
      </c>
      <c r="C168" s="345" t="s">
        <v>167</v>
      </c>
      <c r="D168" s="82">
        <v>0.02</v>
      </c>
      <c r="E168" s="82">
        <f>(SUM(M168:X168)*D168)</f>
        <v>0</v>
      </c>
      <c r="F168" s="224">
        <v>43800</v>
      </c>
      <c r="G168" s="339">
        <v>43830</v>
      </c>
      <c r="H168" s="241"/>
      <c r="I168" s="83" t="s">
        <v>47</v>
      </c>
      <c r="J168" s="83" t="s">
        <v>139</v>
      </c>
      <c r="K168" s="242"/>
      <c r="L168" s="84"/>
      <c r="M168" s="85"/>
      <c r="N168" s="86"/>
      <c r="O168" s="86"/>
      <c r="P168" s="87"/>
      <c r="Q168" s="88"/>
      <c r="R168" s="86"/>
      <c r="S168" s="86"/>
      <c r="T168" s="87"/>
      <c r="U168" s="88"/>
      <c r="V168" s="86"/>
      <c r="W168" s="86"/>
      <c r="X168" s="89"/>
      <c r="Y168" s="417"/>
    </row>
    <row r="169" spans="2:28">
      <c r="B169" s="333" t="s">
        <v>115</v>
      </c>
      <c r="C169" s="346" t="s">
        <v>186</v>
      </c>
      <c r="D169" s="334">
        <f>SUM(D170:D172)</f>
        <v>0.12</v>
      </c>
      <c r="E169" s="334">
        <f>SUM(E170:E172)</f>
        <v>0</v>
      </c>
      <c r="F169" s="90"/>
      <c r="G169" s="341"/>
      <c r="H169" s="341"/>
      <c r="I169" s="91" t="s">
        <v>387</v>
      </c>
      <c r="J169" s="98"/>
      <c r="K169" s="92">
        <v>285.72000000000003</v>
      </c>
      <c r="L169" s="92">
        <v>300</v>
      </c>
      <c r="M169" s="116"/>
      <c r="N169" s="117"/>
      <c r="O169" s="117"/>
      <c r="P169" s="118"/>
      <c r="Q169" s="119"/>
      <c r="R169" s="117"/>
      <c r="S169" s="117"/>
      <c r="T169" s="118"/>
      <c r="U169" s="119"/>
      <c r="V169" s="117"/>
      <c r="W169" s="117"/>
      <c r="X169" s="118"/>
      <c r="Y169" s="415"/>
    </row>
    <row r="170" spans="2:28" ht="30">
      <c r="B170" s="328" t="s">
        <v>116</v>
      </c>
      <c r="C170" s="343" t="s">
        <v>187</v>
      </c>
      <c r="D170" s="27">
        <v>0.08</v>
      </c>
      <c r="E170" s="27">
        <f>(SUM(M170:X170)*D170)</f>
        <v>0</v>
      </c>
      <c r="F170" s="326">
        <v>43466</v>
      </c>
      <c r="G170" s="336">
        <v>43830</v>
      </c>
      <c r="H170" s="336"/>
      <c r="I170" s="212" t="s">
        <v>187</v>
      </c>
      <c r="J170" s="337" t="s">
        <v>139</v>
      </c>
      <c r="K170" s="59"/>
      <c r="L170" s="59"/>
      <c r="M170" s="79"/>
      <c r="N170" s="52"/>
      <c r="O170" s="52"/>
      <c r="P170" s="60"/>
      <c r="Q170" s="80"/>
      <c r="R170" s="52"/>
      <c r="S170" s="52"/>
      <c r="T170" s="81"/>
      <c r="U170" s="80"/>
      <c r="V170" s="52"/>
      <c r="W170" s="28"/>
      <c r="X170" s="60"/>
      <c r="Y170" s="416"/>
      <c r="AA170" s="33"/>
    </row>
    <row r="171" spans="2:28">
      <c r="B171" s="353" t="s">
        <v>120</v>
      </c>
      <c r="C171" s="343" t="s">
        <v>188</v>
      </c>
      <c r="D171" s="27">
        <v>0.01</v>
      </c>
      <c r="E171" s="27">
        <f>(SUM(M171:X171)*D171)</f>
        <v>0</v>
      </c>
      <c r="F171" s="326">
        <v>43466</v>
      </c>
      <c r="G171" s="336">
        <v>43830</v>
      </c>
      <c r="H171" s="355"/>
      <c r="I171" s="212" t="s">
        <v>188</v>
      </c>
      <c r="J171" s="337" t="s">
        <v>139</v>
      </c>
      <c r="K171" s="135"/>
      <c r="L171" s="135"/>
      <c r="M171" s="198"/>
      <c r="N171" s="196"/>
      <c r="O171" s="196"/>
      <c r="P171" s="169"/>
      <c r="Q171" s="195"/>
      <c r="R171" s="196"/>
      <c r="S171" s="196"/>
      <c r="T171" s="193"/>
      <c r="U171" s="195"/>
      <c r="V171" s="196"/>
      <c r="W171" s="168"/>
      <c r="X171" s="169"/>
      <c r="Y171" s="420"/>
    </row>
    <row r="172" spans="2:28" ht="30.75" thickBot="1">
      <c r="B172" s="329" t="s">
        <v>124</v>
      </c>
      <c r="C172" s="345" t="s">
        <v>167</v>
      </c>
      <c r="D172" s="82">
        <v>0.03</v>
      </c>
      <c r="E172" s="82">
        <f>(SUM(M172:X172)*D172)</f>
        <v>0</v>
      </c>
      <c r="F172" s="224">
        <v>43800</v>
      </c>
      <c r="G172" s="339">
        <v>43830</v>
      </c>
      <c r="H172" s="241"/>
      <c r="I172" s="83" t="s">
        <v>167</v>
      </c>
      <c r="J172" s="83" t="s">
        <v>139</v>
      </c>
      <c r="K172" s="242"/>
      <c r="L172" s="84"/>
      <c r="M172" s="85"/>
      <c r="N172" s="86"/>
      <c r="O172" s="86"/>
      <c r="P172" s="87"/>
      <c r="Q172" s="88"/>
      <c r="R172" s="86"/>
      <c r="S172" s="86"/>
      <c r="T172" s="87"/>
      <c r="U172" s="88"/>
      <c r="V172" s="86"/>
      <c r="W172" s="86"/>
      <c r="X172" s="89"/>
      <c r="Y172" s="417"/>
    </row>
    <row r="173" spans="2:28" ht="15.75" thickBot="1">
      <c r="B173" s="469" t="s">
        <v>57</v>
      </c>
      <c r="C173" s="347" t="s">
        <v>189</v>
      </c>
      <c r="D173" s="358">
        <f>D174+D178+D184+D189</f>
        <v>1</v>
      </c>
      <c r="E173" s="358">
        <f>E174+E178+E184+E189</f>
        <v>0</v>
      </c>
      <c r="F173" s="359"/>
      <c r="G173" s="359"/>
      <c r="H173" s="359"/>
      <c r="I173" s="359"/>
      <c r="J173" s="359"/>
      <c r="K173" s="360">
        <v>18000</v>
      </c>
      <c r="L173" s="221">
        <f>SUM(L174:L189)</f>
        <v>5000</v>
      </c>
      <c r="M173" s="361"/>
      <c r="N173" s="362"/>
      <c r="O173" s="362"/>
      <c r="P173" s="363"/>
      <c r="Q173" s="364"/>
      <c r="R173" s="362"/>
      <c r="S173" s="362"/>
      <c r="T173" s="363"/>
      <c r="U173" s="364"/>
      <c r="V173" s="362"/>
      <c r="W173" s="362"/>
      <c r="X173" s="363"/>
      <c r="Y173" s="395"/>
    </row>
    <row r="174" spans="2:28" ht="60">
      <c r="B174" s="331" t="s">
        <v>34</v>
      </c>
      <c r="C174" s="342" t="s">
        <v>190</v>
      </c>
      <c r="D174" s="257">
        <f>SUM(D175:D177)</f>
        <v>0.25</v>
      </c>
      <c r="E174" s="257">
        <f>SUM(E175:E177)</f>
        <v>0</v>
      </c>
      <c r="F174" s="65"/>
      <c r="G174" s="335"/>
      <c r="H174" s="335"/>
      <c r="I174" s="258" t="s">
        <v>191</v>
      </c>
      <c r="J174" s="67"/>
      <c r="K174" s="352"/>
      <c r="L174" s="68">
        <v>1500</v>
      </c>
      <c r="M174" s="69"/>
      <c r="N174" s="70"/>
      <c r="O174" s="70"/>
      <c r="P174" s="71"/>
      <c r="Q174" s="72"/>
      <c r="R174" s="70"/>
      <c r="S174" s="70"/>
      <c r="T174" s="71"/>
      <c r="U174" s="72"/>
      <c r="V174" s="70"/>
      <c r="W174" s="70"/>
      <c r="X174" s="71"/>
      <c r="Y174" s="413"/>
    </row>
    <row r="175" spans="2:28" ht="30">
      <c r="B175" s="328" t="s">
        <v>37</v>
      </c>
      <c r="C175" s="343" t="s">
        <v>192</v>
      </c>
      <c r="D175" s="259">
        <v>0.1</v>
      </c>
      <c r="E175" s="259">
        <f>(SUM(M175:X175)*D175)</f>
        <v>0</v>
      </c>
      <c r="F175" s="326">
        <v>43466</v>
      </c>
      <c r="G175" s="336">
        <v>43830</v>
      </c>
      <c r="H175" s="336"/>
      <c r="I175" s="344" t="s">
        <v>193</v>
      </c>
      <c r="J175" s="337" t="s">
        <v>194</v>
      </c>
      <c r="K175" s="58"/>
      <c r="L175" s="59"/>
      <c r="M175" s="73"/>
      <c r="N175" s="28"/>
      <c r="O175" s="28"/>
      <c r="P175" s="60"/>
      <c r="Q175" s="61"/>
      <c r="R175" s="28"/>
      <c r="S175" s="28"/>
      <c r="T175" s="60"/>
      <c r="U175" s="61"/>
      <c r="V175" s="28"/>
      <c r="W175" s="28"/>
      <c r="X175" s="60"/>
      <c r="Y175" s="161"/>
    </row>
    <row r="176" spans="2:28" ht="30">
      <c r="B176" s="328" t="s">
        <v>41</v>
      </c>
      <c r="C176" s="343" t="s">
        <v>195</v>
      </c>
      <c r="D176" s="259">
        <v>0.1</v>
      </c>
      <c r="E176" s="259">
        <f>(SUM(M176:X176)*D176)</f>
        <v>0</v>
      </c>
      <c r="F176" s="326">
        <v>43496</v>
      </c>
      <c r="G176" s="336">
        <v>43830</v>
      </c>
      <c r="H176" s="336"/>
      <c r="I176" s="344" t="s">
        <v>193</v>
      </c>
      <c r="J176" s="337" t="s">
        <v>194</v>
      </c>
      <c r="K176" s="58"/>
      <c r="L176" s="59"/>
      <c r="M176" s="73"/>
      <c r="N176" s="28"/>
      <c r="O176" s="28"/>
      <c r="P176" s="60"/>
      <c r="Q176" s="61"/>
      <c r="R176" s="28"/>
      <c r="S176" s="28"/>
      <c r="T176" s="60"/>
      <c r="U176" s="61"/>
      <c r="V176" s="28"/>
      <c r="W176" s="28"/>
      <c r="X176" s="60"/>
      <c r="Y176" s="161"/>
      <c r="Z176" s="32"/>
      <c r="AA176" s="33"/>
      <c r="AB176" s="32"/>
    </row>
    <row r="177" spans="2:28" ht="15.75" thickBot="1">
      <c r="B177" s="353" t="s">
        <v>43</v>
      </c>
      <c r="C177" s="354" t="s">
        <v>46</v>
      </c>
      <c r="D177" s="260">
        <v>0.05</v>
      </c>
      <c r="E177" s="260">
        <f>(SUM(M177:X177)*D177)</f>
        <v>0</v>
      </c>
      <c r="F177" s="355">
        <v>43800</v>
      </c>
      <c r="G177" s="355">
        <v>43830</v>
      </c>
      <c r="H177" s="355"/>
      <c r="I177" s="354" t="s">
        <v>196</v>
      </c>
      <c r="J177" s="365" t="s">
        <v>194</v>
      </c>
      <c r="K177" s="134"/>
      <c r="L177" s="135"/>
      <c r="M177" s="198"/>
      <c r="N177" s="196"/>
      <c r="O177" s="196"/>
      <c r="P177" s="193"/>
      <c r="Q177" s="195"/>
      <c r="R177" s="196"/>
      <c r="S177" s="196"/>
      <c r="T177" s="193"/>
      <c r="U177" s="195"/>
      <c r="V177" s="196"/>
      <c r="W177" s="196"/>
      <c r="X177" s="169"/>
      <c r="Y177" s="419"/>
    </row>
    <row r="178" spans="2:28" ht="45">
      <c r="B178" s="331" t="s">
        <v>48</v>
      </c>
      <c r="C178" s="342" t="s">
        <v>197</v>
      </c>
      <c r="D178" s="261">
        <f>SUM(D179:D183)</f>
        <v>0.2</v>
      </c>
      <c r="E178" s="261">
        <f>SUM(E179:E183)</f>
        <v>0</v>
      </c>
      <c r="F178" s="254"/>
      <c r="G178" s="254"/>
      <c r="H178" s="254"/>
      <c r="I178" s="342" t="s">
        <v>198</v>
      </c>
      <c r="J178" s="254"/>
      <c r="K178" s="254"/>
      <c r="L178" s="262">
        <v>700</v>
      </c>
      <c r="M178" s="254"/>
      <c r="N178" s="254"/>
      <c r="O178" s="254"/>
      <c r="P178" s="263"/>
      <c r="Q178" s="331"/>
      <c r="R178" s="254"/>
      <c r="S178" s="254"/>
      <c r="T178" s="263"/>
      <c r="U178" s="331"/>
      <c r="V178" s="254"/>
      <c r="W178" s="254"/>
      <c r="X178" s="263"/>
      <c r="Y178" s="425"/>
      <c r="AA178" s="32"/>
      <c r="AB178" s="32"/>
    </row>
    <row r="179" spans="2:28">
      <c r="B179" s="170" t="s">
        <v>199</v>
      </c>
      <c r="C179" s="264" t="s">
        <v>200</v>
      </c>
      <c r="D179" s="265">
        <v>0.02</v>
      </c>
      <c r="E179" s="265">
        <f t="shared" ref="E179:E183" si="5">(SUM(M179:X179)*D179)</f>
        <v>0</v>
      </c>
      <c r="F179" s="266">
        <v>43497</v>
      </c>
      <c r="G179" s="266">
        <v>43524</v>
      </c>
      <c r="H179" s="266"/>
      <c r="I179" s="104" t="s">
        <v>193</v>
      </c>
      <c r="J179" s="267" t="s">
        <v>194</v>
      </c>
      <c r="K179" s="268"/>
      <c r="L179" s="175"/>
      <c r="M179" s="93"/>
      <c r="N179" s="269"/>
      <c r="O179" s="94"/>
      <c r="P179" s="95"/>
      <c r="Q179" s="96"/>
      <c r="R179" s="94"/>
      <c r="S179" s="94"/>
      <c r="T179" s="95"/>
      <c r="U179" s="96"/>
      <c r="V179" s="94"/>
      <c r="W179" s="94"/>
      <c r="X179" s="95"/>
      <c r="Y179" s="424"/>
    </row>
    <row r="180" spans="2:28" ht="30">
      <c r="B180" s="328" t="s">
        <v>201</v>
      </c>
      <c r="C180" s="343" t="s">
        <v>202</v>
      </c>
      <c r="D180" s="259">
        <v>0.05</v>
      </c>
      <c r="E180" s="259">
        <f t="shared" si="5"/>
        <v>0</v>
      </c>
      <c r="F180" s="211">
        <v>43511</v>
      </c>
      <c r="G180" s="211">
        <v>43555</v>
      </c>
      <c r="H180" s="211"/>
      <c r="I180" s="343" t="s">
        <v>193</v>
      </c>
      <c r="J180" s="212" t="s">
        <v>194</v>
      </c>
      <c r="K180" s="270"/>
      <c r="L180" s="59"/>
      <c r="M180" s="79"/>
      <c r="N180" s="271"/>
      <c r="O180" s="271"/>
      <c r="P180" s="81"/>
      <c r="Q180" s="80"/>
      <c r="R180" s="52"/>
      <c r="S180" s="52"/>
      <c r="T180" s="81"/>
      <c r="U180" s="80"/>
      <c r="V180" s="52"/>
      <c r="W180" s="52"/>
      <c r="X180" s="81"/>
      <c r="Y180" s="161"/>
    </row>
    <row r="181" spans="2:28" ht="30">
      <c r="B181" s="328" t="s">
        <v>203</v>
      </c>
      <c r="C181" s="343" t="s">
        <v>204</v>
      </c>
      <c r="D181" s="259">
        <v>7.0000000000000007E-2</v>
      </c>
      <c r="E181" s="259">
        <f t="shared" si="5"/>
        <v>0</v>
      </c>
      <c r="F181" s="211">
        <v>43555</v>
      </c>
      <c r="G181" s="211">
        <v>43738</v>
      </c>
      <c r="H181" s="211"/>
      <c r="I181" s="343" t="s">
        <v>193</v>
      </c>
      <c r="J181" s="212" t="s">
        <v>194</v>
      </c>
      <c r="K181" s="270"/>
      <c r="L181" s="59"/>
      <c r="M181" s="79"/>
      <c r="N181" s="52"/>
      <c r="O181" s="52"/>
      <c r="P181" s="272"/>
      <c r="Q181" s="273"/>
      <c r="R181" s="271"/>
      <c r="S181" s="271"/>
      <c r="T181" s="272"/>
      <c r="U181" s="273"/>
      <c r="V181" s="52"/>
      <c r="W181" s="52"/>
      <c r="X181" s="81"/>
      <c r="Y181" s="161"/>
    </row>
    <row r="182" spans="2:28" ht="30">
      <c r="B182" s="328" t="s">
        <v>205</v>
      </c>
      <c r="C182" s="343" t="s">
        <v>206</v>
      </c>
      <c r="D182" s="259">
        <v>0.03</v>
      </c>
      <c r="E182" s="259">
        <f t="shared" si="5"/>
        <v>0</v>
      </c>
      <c r="F182" s="211">
        <v>43525</v>
      </c>
      <c r="G182" s="211">
        <v>43709</v>
      </c>
      <c r="H182" s="211"/>
      <c r="I182" s="343" t="s">
        <v>207</v>
      </c>
      <c r="J182" s="212" t="s">
        <v>194</v>
      </c>
      <c r="K182" s="270"/>
      <c r="L182" s="59"/>
      <c r="M182" s="79"/>
      <c r="N182" s="52"/>
      <c r="O182" s="52"/>
      <c r="P182" s="272"/>
      <c r="Q182" s="273"/>
      <c r="R182" s="271"/>
      <c r="S182" s="271"/>
      <c r="T182" s="272"/>
      <c r="U182" s="273"/>
      <c r="V182" s="52"/>
      <c r="W182" s="52"/>
      <c r="X182" s="81"/>
      <c r="Y182" s="161"/>
    </row>
    <row r="183" spans="2:28" ht="15.75" thickBot="1">
      <c r="B183" s="329" t="s">
        <v>208</v>
      </c>
      <c r="C183" s="252" t="s">
        <v>209</v>
      </c>
      <c r="D183" s="274">
        <v>0.03</v>
      </c>
      <c r="E183" s="274">
        <f t="shared" si="5"/>
        <v>0</v>
      </c>
      <c r="F183" s="228">
        <v>43709</v>
      </c>
      <c r="G183" s="228">
        <v>43800</v>
      </c>
      <c r="H183" s="228"/>
      <c r="I183" s="252" t="s">
        <v>210</v>
      </c>
      <c r="J183" s="275" t="s">
        <v>194</v>
      </c>
      <c r="K183" s="276"/>
      <c r="L183" s="84"/>
      <c r="M183" s="85"/>
      <c r="N183" s="86"/>
      <c r="O183" s="86"/>
      <c r="P183" s="87"/>
      <c r="Q183" s="88"/>
      <c r="R183" s="86"/>
      <c r="S183" s="86"/>
      <c r="T183" s="87"/>
      <c r="U183" s="88"/>
      <c r="V183" s="277"/>
      <c r="W183" s="277"/>
      <c r="X183" s="278"/>
      <c r="Y183" s="414"/>
    </row>
    <row r="184" spans="2:28" ht="75.75" thickBot="1">
      <c r="B184" s="180" t="s">
        <v>69</v>
      </c>
      <c r="C184" s="181" t="s">
        <v>211</v>
      </c>
      <c r="D184" s="279">
        <f>SUM(D185:D188)</f>
        <v>0.25</v>
      </c>
      <c r="E184" s="167">
        <f>SUM(E185:E188)</f>
        <v>0</v>
      </c>
      <c r="F184" s="182"/>
      <c r="G184" s="183"/>
      <c r="H184" s="183"/>
      <c r="I184" s="280" t="s">
        <v>212</v>
      </c>
      <c r="J184" s="184"/>
      <c r="K184" s="185"/>
      <c r="L184" s="186">
        <v>1500</v>
      </c>
      <c r="M184" s="187"/>
      <c r="N184" s="188"/>
      <c r="O184" s="188"/>
      <c r="P184" s="189"/>
      <c r="Q184" s="190"/>
      <c r="R184" s="188"/>
      <c r="S184" s="188"/>
      <c r="T184" s="189"/>
      <c r="U184" s="190"/>
      <c r="V184" s="188"/>
      <c r="W184" s="188"/>
      <c r="X184" s="189"/>
      <c r="Y184" s="426"/>
    </row>
    <row r="185" spans="2:28" ht="30">
      <c r="B185" s="328" t="s">
        <v>72</v>
      </c>
      <c r="C185" s="343" t="s">
        <v>213</v>
      </c>
      <c r="D185" s="259">
        <v>0.05</v>
      </c>
      <c r="E185" s="259">
        <f>(SUM(M185:X185)*D185)</f>
        <v>0</v>
      </c>
      <c r="F185" s="336">
        <v>43258</v>
      </c>
      <c r="G185" s="336">
        <v>43553</v>
      </c>
      <c r="H185" s="336"/>
      <c r="I185" s="344" t="s">
        <v>214</v>
      </c>
      <c r="J185" s="337" t="s">
        <v>194</v>
      </c>
      <c r="K185" s="58"/>
      <c r="L185" s="59"/>
      <c r="M185" s="229"/>
      <c r="N185" s="271"/>
      <c r="O185" s="52"/>
      <c r="P185" s="81"/>
      <c r="Q185" s="80"/>
      <c r="R185" s="52"/>
      <c r="S185" s="52"/>
      <c r="T185" s="81"/>
      <c r="U185" s="281"/>
      <c r="V185" s="55"/>
      <c r="W185" s="55"/>
      <c r="X185" s="230"/>
      <c r="Y185" s="416"/>
    </row>
    <row r="186" spans="2:28" ht="30">
      <c r="B186" s="328" t="s">
        <v>109</v>
      </c>
      <c r="C186" s="343" t="s">
        <v>215</v>
      </c>
      <c r="D186" s="259">
        <v>0.1</v>
      </c>
      <c r="E186" s="259">
        <f>(SUM(M186:X186)*D186)</f>
        <v>0</v>
      </c>
      <c r="F186" s="336" t="s">
        <v>216</v>
      </c>
      <c r="G186" s="336" t="s">
        <v>217</v>
      </c>
      <c r="H186" s="336"/>
      <c r="I186" s="344" t="s">
        <v>214</v>
      </c>
      <c r="J186" s="337" t="s">
        <v>194</v>
      </c>
      <c r="K186" s="58"/>
      <c r="L186" s="59"/>
      <c r="M186" s="229"/>
      <c r="N186" s="271"/>
      <c r="O186" s="271"/>
      <c r="P186" s="272"/>
      <c r="Q186" s="273"/>
      <c r="R186" s="271"/>
      <c r="S186" s="52"/>
      <c r="T186" s="81"/>
      <c r="U186" s="281"/>
      <c r="V186" s="55"/>
      <c r="W186" s="55"/>
      <c r="X186" s="230"/>
      <c r="Y186" s="416"/>
    </row>
    <row r="187" spans="2:28" ht="30">
      <c r="B187" s="328" t="s">
        <v>110</v>
      </c>
      <c r="C187" s="344" t="s">
        <v>218</v>
      </c>
      <c r="D187" s="259">
        <v>0.05</v>
      </c>
      <c r="E187" s="259">
        <f>(SUM(M187:X187)*D187)</f>
        <v>0</v>
      </c>
      <c r="F187" s="336">
        <v>43588</v>
      </c>
      <c r="G187" s="336" t="s">
        <v>217</v>
      </c>
      <c r="H187" s="336"/>
      <c r="I187" s="344" t="s">
        <v>214</v>
      </c>
      <c r="J187" s="337" t="s">
        <v>194</v>
      </c>
      <c r="K187" s="58"/>
      <c r="L187" s="59"/>
      <c r="M187" s="229"/>
      <c r="N187" s="55"/>
      <c r="O187" s="55"/>
      <c r="P187" s="272"/>
      <c r="Q187" s="273"/>
      <c r="R187" s="271"/>
      <c r="S187" s="271"/>
      <c r="T187" s="81"/>
      <c r="U187" s="281"/>
      <c r="V187" s="55"/>
      <c r="W187" s="55"/>
      <c r="X187" s="230"/>
      <c r="Y187" s="416"/>
    </row>
    <row r="188" spans="2:28" ht="15.75" thickBot="1">
      <c r="B188" s="329" t="s">
        <v>113</v>
      </c>
      <c r="C188" s="345" t="s">
        <v>219</v>
      </c>
      <c r="D188" s="274">
        <v>0.05</v>
      </c>
      <c r="E188" s="274">
        <f>(SUM(M188:X188)*D188)</f>
        <v>0</v>
      </c>
      <c r="F188" s="339" t="s">
        <v>220</v>
      </c>
      <c r="G188" s="339">
        <v>43830</v>
      </c>
      <c r="H188" s="339"/>
      <c r="I188" s="282" t="s">
        <v>221</v>
      </c>
      <c r="J188" s="337" t="s">
        <v>194</v>
      </c>
      <c r="K188" s="351"/>
      <c r="L188" s="84"/>
      <c r="M188" s="122"/>
      <c r="N188" s="123"/>
      <c r="O188" s="123"/>
      <c r="P188" s="87"/>
      <c r="Q188" s="88"/>
      <c r="R188" s="86"/>
      <c r="S188" s="86"/>
      <c r="T188" s="87"/>
      <c r="U188" s="283"/>
      <c r="V188" s="123"/>
      <c r="W188" s="277"/>
      <c r="X188" s="278"/>
      <c r="Y188" s="417"/>
    </row>
    <row r="189" spans="2:28" ht="60.75" thickBot="1">
      <c r="B189" s="180" t="s">
        <v>222</v>
      </c>
      <c r="C189" s="181" t="s">
        <v>223</v>
      </c>
      <c r="D189" s="279">
        <f>SUM(D190:D193)</f>
        <v>0.30000000000000004</v>
      </c>
      <c r="E189" s="306">
        <f>SUM(E190:E193)</f>
        <v>0</v>
      </c>
      <c r="F189" s="182"/>
      <c r="G189" s="183"/>
      <c r="H189" s="183"/>
      <c r="I189" s="280" t="s">
        <v>224</v>
      </c>
      <c r="J189" s="184"/>
      <c r="K189" s="185"/>
      <c r="L189" s="186">
        <v>1300</v>
      </c>
      <c r="M189" s="187"/>
      <c r="N189" s="188"/>
      <c r="O189" s="188"/>
      <c r="P189" s="189"/>
      <c r="Q189" s="190"/>
      <c r="R189" s="188"/>
      <c r="S189" s="188"/>
      <c r="T189" s="189"/>
      <c r="U189" s="190"/>
      <c r="V189" s="188"/>
      <c r="W189" s="188"/>
      <c r="X189" s="189"/>
      <c r="Y189" s="427" t="s">
        <v>225</v>
      </c>
    </row>
    <row r="190" spans="2:28" ht="30">
      <c r="B190" s="170" t="s">
        <v>78</v>
      </c>
      <c r="C190" s="210" t="s">
        <v>226</v>
      </c>
      <c r="D190" s="265">
        <v>0.05</v>
      </c>
      <c r="E190" s="265">
        <f>(SUM(M190:X190)*D190)</f>
        <v>0</v>
      </c>
      <c r="F190" s="172">
        <v>43556</v>
      </c>
      <c r="G190" s="172">
        <v>43616</v>
      </c>
      <c r="H190" s="172"/>
      <c r="I190" s="232" t="s">
        <v>227</v>
      </c>
      <c r="J190" s="405" t="s">
        <v>194</v>
      </c>
      <c r="K190" s="174"/>
      <c r="L190" s="175"/>
      <c r="M190" s="302"/>
      <c r="N190" s="303"/>
      <c r="O190" s="269"/>
      <c r="P190" s="304"/>
      <c r="Q190" s="96"/>
      <c r="R190" s="303"/>
      <c r="S190" s="303"/>
      <c r="T190" s="305"/>
      <c r="U190" s="96"/>
      <c r="V190" s="94"/>
      <c r="W190" s="94"/>
      <c r="X190" s="95"/>
      <c r="Y190" s="416"/>
    </row>
    <row r="191" spans="2:28" ht="30">
      <c r="B191" s="328" t="s">
        <v>79</v>
      </c>
      <c r="C191" s="343" t="s">
        <v>228</v>
      </c>
      <c r="D191" s="259">
        <v>0.1</v>
      </c>
      <c r="E191" s="259">
        <f>(SUM(M191:X191)*D191)</f>
        <v>0</v>
      </c>
      <c r="F191" s="336">
        <v>43620</v>
      </c>
      <c r="G191" s="336">
        <v>43708</v>
      </c>
      <c r="H191" s="336"/>
      <c r="I191" s="344" t="s">
        <v>227</v>
      </c>
      <c r="J191" s="337" t="s">
        <v>194</v>
      </c>
      <c r="K191" s="58"/>
      <c r="L191" s="59"/>
      <c r="M191" s="229"/>
      <c r="N191" s="55"/>
      <c r="O191" s="55"/>
      <c r="P191" s="272"/>
      <c r="Q191" s="273"/>
      <c r="R191" s="271"/>
      <c r="S191" s="55"/>
      <c r="T191" s="230"/>
      <c r="U191" s="80"/>
      <c r="V191" s="52"/>
      <c r="W191" s="52"/>
      <c r="X191" s="81"/>
      <c r="Y191" s="416"/>
    </row>
    <row r="192" spans="2:28" ht="30">
      <c r="B192" s="328" t="s">
        <v>114</v>
      </c>
      <c r="C192" s="344" t="s">
        <v>218</v>
      </c>
      <c r="D192" s="259">
        <v>0.05</v>
      </c>
      <c r="E192" s="259">
        <f>(SUM(M192:X192)*D192)</f>
        <v>0</v>
      </c>
      <c r="F192" s="336">
        <v>43711</v>
      </c>
      <c r="G192" s="336">
        <v>43736</v>
      </c>
      <c r="H192" s="336"/>
      <c r="I192" s="344" t="s">
        <v>227</v>
      </c>
      <c r="J192" s="337" t="s">
        <v>194</v>
      </c>
      <c r="K192" s="58"/>
      <c r="L192" s="59"/>
      <c r="M192" s="229"/>
      <c r="N192" s="55"/>
      <c r="O192" s="55"/>
      <c r="P192" s="81"/>
      <c r="Q192" s="80"/>
      <c r="R192" s="271"/>
      <c r="S192" s="271"/>
      <c r="T192" s="272"/>
      <c r="U192" s="273"/>
      <c r="V192" s="52"/>
      <c r="W192" s="52"/>
      <c r="X192" s="81"/>
      <c r="Y192" s="416"/>
    </row>
    <row r="193" spans="2:25" ht="15.75" thickBot="1">
      <c r="B193" s="329" t="s">
        <v>229</v>
      </c>
      <c r="C193" s="345" t="s">
        <v>219</v>
      </c>
      <c r="D193" s="274">
        <v>0.1</v>
      </c>
      <c r="E193" s="274">
        <f>(SUM(M193:X193)*D193)</f>
        <v>0</v>
      </c>
      <c r="F193" s="339">
        <v>43774</v>
      </c>
      <c r="G193" s="339">
        <v>43830</v>
      </c>
      <c r="H193" s="339"/>
      <c r="I193" s="282" t="s">
        <v>221</v>
      </c>
      <c r="J193" s="351" t="s">
        <v>194</v>
      </c>
      <c r="K193" s="351"/>
      <c r="L193" s="84"/>
      <c r="M193" s="122"/>
      <c r="N193" s="123"/>
      <c r="O193" s="123"/>
      <c r="P193" s="87"/>
      <c r="Q193" s="88"/>
      <c r="R193" s="123"/>
      <c r="S193" s="123"/>
      <c r="T193" s="124"/>
      <c r="U193" s="88"/>
      <c r="V193" s="277"/>
      <c r="W193" s="277"/>
      <c r="X193" s="278"/>
      <c r="Y193" s="417"/>
    </row>
    <row r="194" spans="2:25" ht="15.75" thickBot="1">
      <c r="B194" s="469" t="s">
        <v>57</v>
      </c>
      <c r="C194" s="347" t="s">
        <v>230</v>
      </c>
      <c r="D194" s="358">
        <f>D195+D199+D204</f>
        <v>1</v>
      </c>
      <c r="E194" s="358">
        <f>E195+E199+E204</f>
        <v>0</v>
      </c>
      <c r="F194" s="359"/>
      <c r="G194" s="359"/>
      <c r="H194" s="359"/>
      <c r="I194" s="359"/>
      <c r="J194" s="359"/>
      <c r="K194" s="360">
        <f>+K204</f>
        <v>3010</v>
      </c>
      <c r="L194" s="221">
        <f>(L195+L199+L204)</f>
        <v>6462</v>
      </c>
      <c r="M194" s="361"/>
      <c r="N194" s="362"/>
      <c r="O194" s="362"/>
      <c r="P194" s="363"/>
      <c r="Q194" s="364"/>
      <c r="R194" s="362"/>
      <c r="S194" s="362"/>
      <c r="T194" s="363"/>
      <c r="U194" s="364"/>
      <c r="V194" s="362"/>
      <c r="W194" s="362"/>
      <c r="X194" s="363"/>
      <c r="Y194" s="395"/>
    </row>
    <row r="195" spans="2:25" ht="45">
      <c r="B195" s="331" t="s">
        <v>34</v>
      </c>
      <c r="C195" s="342" t="s">
        <v>231</v>
      </c>
      <c r="D195" s="332">
        <f>SUM(D196:D198)</f>
        <v>0.5</v>
      </c>
      <c r="E195" s="332">
        <f>SUM(E196:E198)</f>
        <v>0</v>
      </c>
      <c r="F195" s="65"/>
      <c r="G195" s="335"/>
      <c r="H195" s="335"/>
      <c r="I195" s="66" t="s">
        <v>210</v>
      </c>
      <c r="J195" s="67"/>
      <c r="K195" s="352"/>
      <c r="L195" s="136">
        <f>(L196+L197+L198)</f>
        <v>3462</v>
      </c>
      <c r="M195" s="137"/>
      <c r="N195" s="138"/>
      <c r="O195" s="138"/>
      <c r="P195" s="139"/>
      <c r="Q195" s="140"/>
      <c r="R195" s="138"/>
      <c r="S195" s="138"/>
      <c r="T195" s="139"/>
      <c r="U195" s="140"/>
      <c r="V195" s="138"/>
      <c r="W195" s="138"/>
      <c r="X195" s="139"/>
      <c r="Y195" s="413"/>
    </row>
    <row r="196" spans="2:25" ht="45">
      <c r="B196" s="328" t="s">
        <v>37</v>
      </c>
      <c r="C196" s="343" t="s">
        <v>232</v>
      </c>
      <c r="D196" s="327">
        <v>0.25</v>
      </c>
      <c r="E196" s="327">
        <f>(SUM(M196:X196)*D196)</f>
        <v>0</v>
      </c>
      <c r="F196" s="297">
        <v>43466</v>
      </c>
      <c r="G196" s="336">
        <v>43830</v>
      </c>
      <c r="H196" s="336"/>
      <c r="I196" s="337" t="s">
        <v>233</v>
      </c>
      <c r="J196" s="337" t="s">
        <v>234</v>
      </c>
      <c r="K196" s="58"/>
      <c r="L196" s="141">
        <v>1692</v>
      </c>
      <c r="M196" s="298"/>
      <c r="N196" s="23"/>
      <c r="O196" s="23"/>
      <c r="P196" s="143"/>
      <c r="Q196" s="147"/>
      <c r="R196" s="24"/>
      <c r="S196" s="143"/>
      <c r="T196" s="143"/>
      <c r="U196" s="145"/>
      <c r="V196" s="26"/>
      <c r="W196" s="24"/>
      <c r="X196" s="158"/>
      <c r="Y196" s="161"/>
    </row>
    <row r="197" spans="2:25" ht="30">
      <c r="B197" s="328" t="s">
        <v>41</v>
      </c>
      <c r="C197" s="343" t="s">
        <v>235</v>
      </c>
      <c r="D197" s="327">
        <v>0.15</v>
      </c>
      <c r="E197" s="327">
        <f>(SUM(M197:X197)*D197)</f>
        <v>0</v>
      </c>
      <c r="F197" s="326">
        <v>43466</v>
      </c>
      <c r="G197" s="336">
        <v>43830</v>
      </c>
      <c r="H197" s="336"/>
      <c r="I197" s="337" t="s">
        <v>233</v>
      </c>
      <c r="J197" s="337" t="s">
        <v>234</v>
      </c>
      <c r="K197" s="58"/>
      <c r="L197" s="141">
        <v>1570</v>
      </c>
      <c r="M197" s="146"/>
      <c r="N197" s="26"/>
      <c r="O197" s="147"/>
      <c r="P197" s="147"/>
      <c r="Q197" s="144"/>
      <c r="R197" s="23"/>
      <c r="S197" s="26"/>
      <c r="T197" s="143"/>
      <c r="U197" s="144"/>
      <c r="V197" s="23"/>
      <c r="W197" s="23"/>
      <c r="X197" s="147"/>
      <c r="Y197" s="161"/>
    </row>
    <row r="198" spans="2:25" ht="15.75" thickBot="1">
      <c r="B198" s="329" t="s">
        <v>45</v>
      </c>
      <c r="C198" s="345" t="s">
        <v>46</v>
      </c>
      <c r="D198" s="330">
        <v>0.1</v>
      </c>
      <c r="E198" s="330">
        <f>(SUM(M198:X198)*D198)</f>
        <v>0</v>
      </c>
      <c r="F198" s="339">
        <v>43800</v>
      </c>
      <c r="G198" s="339">
        <v>43830</v>
      </c>
      <c r="H198" s="339"/>
      <c r="I198" s="83" t="s">
        <v>47</v>
      </c>
      <c r="J198" s="365" t="s">
        <v>234</v>
      </c>
      <c r="K198" s="351"/>
      <c r="L198" s="148">
        <v>200</v>
      </c>
      <c r="M198" s="149"/>
      <c r="N198" s="150"/>
      <c r="O198" s="150"/>
      <c r="P198" s="151"/>
      <c r="Q198" s="152"/>
      <c r="R198" s="150"/>
      <c r="S198" s="150"/>
      <c r="T198" s="151"/>
      <c r="U198" s="152"/>
      <c r="V198" s="150"/>
      <c r="W198" s="150"/>
      <c r="X198" s="349"/>
      <c r="Y198" s="414"/>
    </row>
    <row r="199" spans="2:25" ht="60">
      <c r="B199" s="333" t="s">
        <v>48</v>
      </c>
      <c r="C199" s="346" t="s">
        <v>236</v>
      </c>
      <c r="D199" s="334">
        <f>SUM(D200:D203)</f>
        <v>0.19999999999999998</v>
      </c>
      <c r="E199" s="334">
        <f>SUM(E200:E203)</f>
        <v>0</v>
      </c>
      <c r="F199" s="90"/>
      <c r="G199" s="341"/>
      <c r="H199" s="341"/>
      <c r="I199" s="299" t="s">
        <v>237</v>
      </c>
      <c r="J199" s="67"/>
      <c r="K199" s="350"/>
      <c r="L199" s="153">
        <f>(L200+L201+L202+L203)</f>
        <v>1500</v>
      </c>
      <c r="M199" s="154"/>
      <c r="N199" s="155"/>
      <c r="O199" s="155"/>
      <c r="P199" s="156"/>
      <c r="Q199" s="157"/>
      <c r="R199" s="155"/>
      <c r="S199" s="155"/>
      <c r="T199" s="156"/>
      <c r="U199" s="157"/>
      <c r="V199" s="155"/>
      <c r="W199" s="155"/>
      <c r="X199" s="156"/>
      <c r="Y199" s="415"/>
    </row>
    <row r="200" spans="2:25">
      <c r="B200" s="328" t="s">
        <v>50</v>
      </c>
      <c r="C200" s="343" t="s">
        <v>238</v>
      </c>
      <c r="D200" s="327">
        <v>0.05</v>
      </c>
      <c r="E200" s="327">
        <f t="shared" ref="E200:E206" si="6">(SUM(M200:X200)*D200)</f>
        <v>0</v>
      </c>
      <c r="F200" s="326">
        <v>43466</v>
      </c>
      <c r="G200" s="336">
        <v>43830</v>
      </c>
      <c r="H200" s="336"/>
      <c r="I200" s="337" t="s">
        <v>39</v>
      </c>
      <c r="J200" s="337" t="s">
        <v>239</v>
      </c>
      <c r="K200" s="58"/>
      <c r="L200" s="141">
        <v>450</v>
      </c>
      <c r="M200" s="298"/>
      <c r="N200" s="23"/>
      <c r="O200" s="23"/>
      <c r="P200" s="143"/>
      <c r="Q200" s="144"/>
      <c r="R200" s="23"/>
      <c r="S200" s="23"/>
      <c r="T200" s="143"/>
      <c r="U200" s="144"/>
      <c r="V200" s="23"/>
      <c r="W200" s="23"/>
      <c r="X200" s="143"/>
      <c r="Y200" s="416"/>
    </row>
    <row r="201" spans="2:25" ht="30">
      <c r="B201" s="328" t="s">
        <v>52</v>
      </c>
      <c r="C201" s="343" t="s">
        <v>240</v>
      </c>
      <c r="D201" s="327">
        <v>0.08</v>
      </c>
      <c r="E201" s="327">
        <f t="shared" si="6"/>
        <v>0</v>
      </c>
      <c r="F201" s="326">
        <v>43466</v>
      </c>
      <c r="G201" s="336">
        <v>43830</v>
      </c>
      <c r="H201" s="336"/>
      <c r="I201" s="337" t="s">
        <v>39</v>
      </c>
      <c r="J201" s="337" t="s">
        <v>239</v>
      </c>
      <c r="K201" s="58"/>
      <c r="L201" s="141">
        <v>500</v>
      </c>
      <c r="M201" s="146"/>
      <c r="N201" s="23"/>
      <c r="O201" s="23"/>
      <c r="P201" s="143"/>
      <c r="Q201" s="144"/>
      <c r="R201" s="23"/>
      <c r="S201" s="23"/>
      <c r="T201" s="143"/>
      <c r="U201" s="144"/>
      <c r="V201" s="23"/>
      <c r="W201" s="23"/>
      <c r="X201" s="143"/>
      <c r="Y201" s="416"/>
    </row>
    <row r="202" spans="2:25">
      <c r="B202" s="328" t="s">
        <v>54</v>
      </c>
      <c r="C202" s="343" t="s">
        <v>233</v>
      </c>
      <c r="D202" s="327">
        <v>0.05</v>
      </c>
      <c r="E202" s="327">
        <f t="shared" si="6"/>
        <v>0</v>
      </c>
      <c r="F202" s="326">
        <v>43466</v>
      </c>
      <c r="G202" s="336">
        <v>43830</v>
      </c>
      <c r="H202" s="336"/>
      <c r="I202" s="337" t="s">
        <v>39</v>
      </c>
      <c r="J202" s="337" t="s">
        <v>239</v>
      </c>
      <c r="K202" s="58"/>
      <c r="L202" s="141">
        <v>450</v>
      </c>
      <c r="M202" s="146"/>
      <c r="N202" s="23"/>
      <c r="O202" s="23"/>
      <c r="P202" s="143"/>
      <c r="Q202" s="144"/>
      <c r="R202" s="23"/>
      <c r="S202" s="23"/>
      <c r="T202" s="143"/>
      <c r="U202" s="144"/>
      <c r="V202" s="23"/>
      <c r="W202" s="23"/>
      <c r="X202" s="143"/>
      <c r="Y202" s="416"/>
    </row>
    <row r="203" spans="2:25" ht="15.75" thickBot="1">
      <c r="B203" s="353" t="s">
        <v>150</v>
      </c>
      <c r="C203" s="354" t="s">
        <v>46</v>
      </c>
      <c r="D203" s="406">
        <v>0.02</v>
      </c>
      <c r="E203" s="406">
        <f t="shared" si="6"/>
        <v>0</v>
      </c>
      <c r="F203" s="355">
        <v>43800</v>
      </c>
      <c r="G203" s="355">
        <v>43830</v>
      </c>
      <c r="H203" s="355"/>
      <c r="I203" s="356" t="s">
        <v>47</v>
      </c>
      <c r="J203" s="365" t="s">
        <v>239</v>
      </c>
      <c r="K203" s="134"/>
      <c r="L203" s="450">
        <v>100</v>
      </c>
      <c r="M203" s="451"/>
      <c r="N203" s="452"/>
      <c r="O203" s="452"/>
      <c r="P203" s="453"/>
      <c r="Q203" s="454"/>
      <c r="R203" s="452"/>
      <c r="S203" s="452"/>
      <c r="T203" s="453"/>
      <c r="U203" s="454"/>
      <c r="V203" s="452"/>
      <c r="W203" s="452"/>
      <c r="X203" s="455"/>
      <c r="Y203" s="417"/>
    </row>
    <row r="204" spans="2:25" ht="30">
      <c r="B204" s="456" t="s">
        <v>69</v>
      </c>
      <c r="C204" s="39" t="s">
        <v>241</v>
      </c>
      <c r="D204" s="40">
        <f>SUM(D205:D206)</f>
        <v>0.30000000000000004</v>
      </c>
      <c r="E204" s="40">
        <f>SUM(E205:E206)</f>
        <v>0</v>
      </c>
      <c r="F204" s="48"/>
      <c r="G204" s="42"/>
      <c r="H204" s="42"/>
      <c r="I204" s="43" t="s">
        <v>345</v>
      </c>
      <c r="J204" s="457"/>
      <c r="K204" s="43">
        <f>SUM(K205:K206)</f>
        <v>3010</v>
      </c>
      <c r="L204" s="458">
        <v>1500</v>
      </c>
      <c r="M204" s="459"/>
      <c r="N204" s="459"/>
      <c r="O204" s="459"/>
      <c r="P204" s="459"/>
      <c r="Q204" s="459"/>
      <c r="R204" s="459"/>
      <c r="S204" s="459"/>
      <c r="T204" s="459"/>
      <c r="U204" s="459"/>
      <c r="V204" s="459"/>
      <c r="W204" s="459"/>
      <c r="X204" s="459"/>
      <c r="Y204" s="415"/>
    </row>
    <row r="205" spans="2:25" ht="30">
      <c r="B205" s="328" t="s">
        <v>72</v>
      </c>
      <c r="C205" s="344" t="s">
        <v>242</v>
      </c>
      <c r="D205" s="327">
        <v>0.1</v>
      </c>
      <c r="E205" s="327">
        <f t="shared" si="6"/>
        <v>0</v>
      </c>
      <c r="F205" s="326">
        <v>43466</v>
      </c>
      <c r="G205" s="336">
        <v>43830</v>
      </c>
      <c r="H205" s="336"/>
      <c r="I205" s="338" t="s">
        <v>243</v>
      </c>
      <c r="J205" s="337" t="s">
        <v>244</v>
      </c>
      <c r="K205" s="58">
        <v>840</v>
      </c>
      <c r="L205" s="141">
        <v>800</v>
      </c>
      <c r="M205" s="142"/>
      <c r="N205" s="23"/>
      <c r="O205" s="23"/>
      <c r="P205" s="143"/>
      <c r="Q205" s="144"/>
      <c r="R205" s="23"/>
      <c r="S205" s="23"/>
      <c r="T205" s="143"/>
      <c r="U205" s="144"/>
      <c r="V205" s="23"/>
      <c r="W205" s="23"/>
      <c r="X205" s="143"/>
      <c r="Y205" s="416"/>
    </row>
    <row r="206" spans="2:25" ht="30.75" thickBot="1">
      <c r="B206" s="329" t="s">
        <v>109</v>
      </c>
      <c r="C206" s="345" t="s">
        <v>245</v>
      </c>
      <c r="D206" s="330">
        <v>0.2</v>
      </c>
      <c r="E206" s="330">
        <f t="shared" si="6"/>
        <v>0</v>
      </c>
      <c r="F206" s="326">
        <v>43466</v>
      </c>
      <c r="G206" s="336">
        <v>43830</v>
      </c>
      <c r="H206" s="339"/>
      <c r="I206" s="338" t="s">
        <v>243</v>
      </c>
      <c r="J206" s="83" t="s">
        <v>239</v>
      </c>
      <c r="K206" s="351">
        <v>2170</v>
      </c>
      <c r="L206" s="148">
        <v>700</v>
      </c>
      <c r="M206" s="300"/>
      <c r="N206" s="165"/>
      <c r="O206" s="165"/>
      <c r="P206" s="349"/>
      <c r="Q206" s="301"/>
      <c r="R206" s="165"/>
      <c r="S206" s="165"/>
      <c r="T206" s="349"/>
      <c r="U206" s="301"/>
      <c r="V206" s="165"/>
      <c r="W206" s="165"/>
      <c r="X206" s="349"/>
      <c r="Y206" s="417"/>
    </row>
    <row r="207" spans="2:25" ht="15.75" thickBot="1">
      <c r="B207" s="469" t="s">
        <v>57</v>
      </c>
      <c r="C207" s="347" t="s">
        <v>246</v>
      </c>
      <c r="D207" s="358">
        <f>+D208+D214</f>
        <v>1</v>
      </c>
      <c r="E207" s="358">
        <f>E208+E214</f>
        <v>0</v>
      </c>
      <c r="F207" s="359"/>
      <c r="G207" s="359"/>
      <c r="H207" s="359"/>
      <c r="I207" s="359"/>
      <c r="J207" s="359"/>
      <c r="K207" s="360"/>
      <c r="L207" s="360">
        <v>2633.41</v>
      </c>
      <c r="M207" s="361"/>
      <c r="N207" s="362"/>
      <c r="O207" s="362"/>
      <c r="P207" s="363"/>
      <c r="Q207" s="364"/>
      <c r="R207" s="362"/>
      <c r="S207" s="362"/>
      <c r="T207" s="363"/>
      <c r="U207" s="364"/>
      <c r="V207" s="362"/>
      <c r="W207" s="362"/>
      <c r="X207" s="363"/>
      <c r="Y207" s="395"/>
    </row>
    <row r="208" spans="2:25" ht="60">
      <c r="B208" s="333" t="s">
        <v>34</v>
      </c>
      <c r="C208" s="346" t="s">
        <v>247</v>
      </c>
      <c r="D208" s="334">
        <f>SUM(D209:D213)</f>
        <v>0.5</v>
      </c>
      <c r="E208" s="334">
        <f>SUM(E209:E213)</f>
        <v>0</v>
      </c>
      <c r="F208" s="348"/>
      <c r="G208" s="341"/>
      <c r="H208" s="341"/>
      <c r="I208" s="366" t="s">
        <v>261</v>
      </c>
      <c r="J208" s="367" t="s">
        <v>262</v>
      </c>
      <c r="K208" s="350"/>
      <c r="L208" s="92"/>
      <c r="M208" s="116"/>
      <c r="N208" s="117"/>
      <c r="O208" s="117"/>
      <c r="P208" s="118"/>
      <c r="Q208" s="119"/>
      <c r="R208" s="117"/>
      <c r="S208" s="117"/>
      <c r="T208" s="118"/>
      <c r="U208" s="119"/>
      <c r="V208" s="117"/>
      <c r="W208" s="117"/>
      <c r="X208" s="118"/>
      <c r="Y208" s="428" t="s">
        <v>263</v>
      </c>
    </row>
    <row r="209" spans="2:25" ht="68.25" thickBot="1">
      <c r="B209" s="328" t="s">
        <v>37</v>
      </c>
      <c r="C209" s="343" t="s">
        <v>264</v>
      </c>
      <c r="D209" s="327">
        <v>0.05</v>
      </c>
      <c r="E209" s="327">
        <f>(SUM(M209:X209)*D209)</f>
        <v>0</v>
      </c>
      <c r="F209" s="326">
        <v>43556</v>
      </c>
      <c r="G209" s="336">
        <v>43738</v>
      </c>
      <c r="H209" s="336"/>
      <c r="I209" s="30" t="s">
        <v>265</v>
      </c>
      <c r="J209" s="30" t="s">
        <v>266</v>
      </c>
      <c r="K209" s="351"/>
      <c r="L209" s="84"/>
      <c r="M209" s="85"/>
      <c r="N209" s="86"/>
      <c r="O209" s="86"/>
      <c r="P209" s="349"/>
      <c r="Q209" s="372"/>
      <c r="R209" s="247"/>
      <c r="S209" s="247"/>
      <c r="T209" s="89"/>
      <c r="U209" s="372"/>
      <c r="V209" s="86"/>
      <c r="W209" s="86"/>
      <c r="X209" s="87"/>
      <c r="Y209" s="417"/>
    </row>
    <row r="210" spans="2:25" ht="56.25">
      <c r="B210" s="328" t="s">
        <v>41</v>
      </c>
      <c r="C210" s="343" t="s">
        <v>267</v>
      </c>
      <c r="D210" s="327">
        <v>0.05</v>
      </c>
      <c r="E210" s="327">
        <f t="shared" ref="E210:E218" si="7">(SUM(M210:X210)*D210)</f>
        <v>0</v>
      </c>
      <c r="F210" s="326">
        <v>43556</v>
      </c>
      <c r="G210" s="336">
        <v>43738</v>
      </c>
      <c r="H210" s="336"/>
      <c r="I210" s="30" t="s">
        <v>268</v>
      </c>
      <c r="J210" s="30" t="s">
        <v>269</v>
      </c>
      <c r="K210" s="352"/>
      <c r="L210" s="68"/>
      <c r="M210" s="69"/>
      <c r="N210" s="70"/>
      <c r="O210" s="70"/>
      <c r="P210" s="71"/>
      <c r="Q210" s="72"/>
      <c r="R210" s="70"/>
      <c r="S210" s="70"/>
      <c r="T210" s="71"/>
      <c r="U210" s="72"/>
      <c r="V210" s="70"/>
      <c r="W210" s="70"/>
      <c r="X210" s="71"/>
      <c r="Y210" s="415"/>
    </row>
    <row r="211" spans="2:25" ht="56.25">
      <c r="B211" s="328" t="s">
        <v>43</v>
      </c>
      <c r="C211" s="344" t="s">
        <v>270</v>
      </c>
      <c r="D211" s="327">
        <v>0.05</v>
      </c>
      <c r="E211" s="327">
        <f t="shared" si="7"/>
        <v>0</v>
      </c>
      <c r="F211" s="326">
        <v>43556</v>
      </c>
      <c r="G211" s="336">
        <v>43738</v>
      </c>
      <c r="H211" s="336"/>
      <c r="I211" s="30" t="s">
        <v>271</v>
      </c>
      <c r="J211" s="30" t="s">
        <v>269</v>
      </c>
      <c r="K211" s="338"/>
      <c r="L211" s="51"/>
      <c r="M211" s="52"/>
      <c r="N211" s="52"/>
      <c r="O211" s="52"/>
      <c r="P211" s="28"/>
      <c r="Q211" s="28"/>
      <c r="R211" s="28"/>
      <c r="S211" s="28"/>
      <c r="T211" s="28"/>
      <c r="U211" s="28"/>
      <c r="V211" s="52"/>
      <c r="W211" s="52"/>
      <c r="X211" s="81"/>
      <c r="Y211" s="429"/>
    </row>
    <row r="212" spans="2:25" ht="60">
      <c r="B212" s="328" t="s">
        <v>45</v>
      </c>
      <c r="C212" s="344" t="s">
        <v>272</v>
      </c>
      <c r="D212" s="327">
        <v>0.3</v>
      </c>
      <c r="E212" s="327">
        <f t="shared" si="7"/>
        <v>0</v>
      </c>
      <c r="F212" s="326">
        <v>43556</v>
      </c>
      <c r="G212" s="336">
        <v>43738</v>
      </c>
      <c r="H212" s="336"/>
      <c r="I212" s="368" t="s">
        <v>273</v>
      </c>
      <c r="J212" s="369" t="s">
        <v>269</v>
      </c>
      <c r="K212" s="36"/>
      <c r="L212" s="36"/>
      <c r="M212" s="36"/>
      <c r="N212" s="36"/>
      <c r="O212" s="36"/>
      <c r="P212" s="37"/>
      <c r="Q212" s="37"/>
      <c r="R212" s="37"/>
      <c r="S212" s="37"/>
      <c r="T212" s="37"/>
      <c r="U212" s="37"/>
      <c r="V212" s="36"/>
      <c r="W212" s="36"/>
      <c r="X212" s="437"/>
      <c r="Y212" s="430"/>
    </row>
    <row r="213" spans="2:25" ht="34.5" thickBot="1">
      <c r="B213" s="329" t="s">
        <v>141</v>
      </c>
      <c r="C213" s="345" t="s">
        <v>55</v>
      </c>
      <c r="D213" s="330">
        <v>0.05</v>
      </c>
      <c r="E213" s="448">
        <f t="shared" si="7"/>
        <v>0</v>
      </c>
      <c r="F213" s="326">
        <v>43556</v>
      </c>
      <c r="G213" s="336">
        <v>43738</v>
      </c>
      <c r="H213" s="339"/>
      <c r="I213" s="370" t="s">
        <v>274</v>
      </c>
      <c r="J213" s="30" t="s">
        <v>269</v>
      </c>
      <c r="K213" s="36"/>
      <c r="L213" s="36"/>
      <c r="M213" s="36"/>
      <c r="N213" s="36"/>
      <c r="O213" s="36"/>
      <c r="P213" s="37"/>
      <c r="Q213" s="37"/>
      <c r="R213" s="37"/>
      <c r="S213" s="37"/>
      <c r="T213" s="37"/>
      <c r="U213" s="37"/>
      <c r="V213" s="36"/>
      <c r="W213" s="36"/>
      <c r="X213" s="437"/>
      <c r="Y213" s="430"/>
    </row>
    <row r="214" spans="2:25" ht="30">
      <c r="B214" s="331" t="s">
        <v>48</v>
      </c>
      <c r="C214" s="342" t="s">
        <v>248</v>
      </c>
      <c r="D214" s="332">
        <f>SUM(D215:D218)</f>
        <v>0.5</v>
      </c>
      <c r="E214" s="334">
        <f>SUM(E215:E218)</f>
        <v>0</v>
      </c>
      <c r="F214" s="340"/>
      <c r="G214" s="335"/>
      <c r="H214" s="335"/>
      <c r="I214" s="371" t="s">
        <v>275</v>
      </c>
      <c r="J214" s="367" t="s">
        <v>262</v>
      </c>
      <c r="K214" s="352"/>
      <c r="L214" s="68"/>
      <c r="M214" s="69"/>
      <c r="N214" s="70"/>
      <c r="O214" s="70"/>
      <c r="P214" s="71"/>
      <c r="Q214" s="72"/>
      <c r="R214" s="70"/>
      <c r="S214" s="70"/>
      <c r="T214" s="71"/>
      <c r="U214" s="72"/>
      <c r="V214" s="70"/>
      <c r="W214" s="70"/>
      <c r="X214" s="71"/>
      <c r="Y214" s="431" t="s">
        <v>276</v>
      </c>
    </row>
    <row r="215" spans="2:25" ht="45">
      <c r="B215" s="328" t="s">
        <v>50</v>
      </c>
      <c r="C215" s="343" t="s">
        <v>277</v>
      </c>
      <c r="D215" s="327">
        <v>0.1</v>
      </c>
      <c r="E215" s="327">
        <f t="shared" si="7"/>
        <v>0</v>
      </c>
      <c r="F215" s="326">
        <v>43525</v>
      </c>
      <c r="G215" s="336">
        <v>43830</v>
      </c>
      <c r="H215" s="336"/>
      <c r="I215" s="30" t="s">
        <v>278</v>
      </c>
      <c r="J215" s="30" t="s">
        <v>269</v>
      </c>
      <c r="K215" s="36"/>
      <c r="L215" s="36"/>
      <c r="M215" s="36"/>
      <c r="N215" s="36"/>
      <c r="O215" s="37"/>
      <c r="P215" s="37"/>
      <c r="Q215" s="37"/>
      <c r="R215" s="37"/>
      <c r="S215" s="37"/>
      <c r="T215" s="37"/>
      <c r="U215" s="37"/>
      <c r="V215" s="37"/>
      <c r="W215" s="37"/>
      <c r="X215" s="438"/>
      <c r="Y215" s="430"/>
    </row>
    <row r="216" spans="2:25" ht="56.25">
      <c r="B216" s="328" t="s">
        <v>52</v>
      </c>
      <c r="C216" s="343" t="s">
        <v>38</v>
      </c>
      <c r="D216" s="327">
        <v>0.25</v>
      </c>
      <c r="E216" s="327">
        <f t="shared" si="7"/>
        <v>0</v>
      </c>
      <c r="F216" s="326">
        <v>43525</v>
      </c>
      <c r="G216" s="336">
        <v>43830</v>
      </c>
      <c r="H216" s="336"/>
      <c r="I216" s="30" t="s">
        <v>279</v>
      </c>
      <c r="J216" s="30" t="s">
        <v>269</v>
      </c>
      <c r="K216" s="36"/>
      <c r="L216" s="36"/>
      <c r="M216" s="36"/>
      <c r="N216" s="36"/>
      <c r="O216" s="37"/>
      <c r="P216" s="37"/>
      <c r="Q216" s="37"/>
      <c r="R216" s="37"/>
      <c r="S216" s="37"/>
      <c r="T216" s="37"/>
      <c r="U216" s="37"/>
      <c r="V216" s="37"/>
      <c r="W216" s="37"/>
      <c r="X216" s="438"/>
      <c r="Y216" s="430"/>
    </row>
    <row r="217" spans="2:25" ht="33.75">
      <c r="B217" s="328" t="s">
        <v>54</v>
      </c>
      <c r="C217" s="343" t="s">
        <v>280</v>
      </c>
      <c r="D217" s="327">
        <v>0.05</v>
      </c>
      <c r="E217" s="327">
        <f t="shared" si="7"/>
        <v>0</v>
      </c>
      <c r="F217" s="326">
        <v>43525</v>
      </c>
      <c r="G217" s="336">
        <v>43830</v>
      </c>
      <c r="H217" s="336"/>
      <c r="I217" s="30" t="s">
        <v>281</v>
      </c>
      <c r="J217" s="30" t="s">
        <v>269</v>
      </c>
      <c r="K217" s="36"/>
      <c r="L217" s="36"/>
      <c r="M217" s="36"/>
      <c r="N217" s="36"/>
      <c r="O217" s="37"/>
      <c r="P217" s="37"/>
      <c r="Q217" s="37"/>
      <c r="R217" s="37"/>
      <c r="S217" s="37"/>
      <c r="T217" s="37"/>
      <c r="U217" s="37"/>
      <c r="V217" s="37"/>
      <c r="W217" s="37"/>
      <c r="X217" s="438"/>
      <c r="Y217" s="430"/>
    </row>
    <row r="218" spans="2:25" ht="45.75" thickBot="1">
      <c r="B218" s="353" t="s">
        <v>108</v>
      </c>
      <c r="C218" s="354" t="s">
        <v>46</v>
      </c>
      <c r="D218" s="406">
        <v>0.1</v>
      </c>
      <c r="E218" s="327">
        <f t="shared" si="7"/>
        <v>0</v>
      </c>
      <c r="F218" s="357">
        <v>43525</v>
      </c>
      <c r="G218" s="355">
        <v>43830</v>
      </c>
      <c r="H218" s="355"/>
      <c r="I218" s="407" t="s">
        <v>282</v>
      </c>
      <c r="J218" s="407" t="s">
        <v>269</v>
      </c>
      <c r="K218" s="408"/>
      <c r="L218" s="408"/>
      <c r="M218" s="408"/>
      <c r="N218" s="408"/>
      <c r="O218" s="409"/>
      <c r="P218" s="409"/>
      <c r="Q218" s="409"/>
      <c r="R218" s="409"/>
      <c r="S218" s="409"/>
      <c r="T218" s="409"/>
      <c r="U218" s="409"/>
      <c r="V218" s="409"/>
      <c r="W218" s="409"/>
      <c r="X218" s="439"/>
      <c r="Y218" s="430"/>
    </row>
    <row r="219" spans="2:25" ht="30.75" thickBot="1">
      <c r="B219" s="469" t="s">
        <v>57</v>
      </c>
      <c r="C219" s="411" t="s">
        <v>283</v>
      </c>
      <c r="D219" s="358">
        <f>+D220+D226+D230+D233+D236+D239+D244+D249+D254+D257+D264+D271</f>
        <v>1</v>
      </c>
      <c r="E219" s="358">
        <f>+E220+E226+E230+E233+E236+E239+E244+E249+E254+E257+E264+E271</f>
        <v>0</v>
      </c>
      <c r="F219" s="359"/>
      <c r="G219" s="359"/>
      <c r="H219" s="359"/>
      <c r="I219" s="359"/>
      <c r="J219" s="411"/>
      <c r="K219" s="412">
        <f>+K220+K226+K230+K233+K236+K239+K244+K249+K254+K257+K264+K271</f>
        <v>211595</v>
      </c>
      <c r="L219" s="359">
        <v>61589.86</v>
      </c>
      <c r="M219" s="362"/>
      <c r="N219" s="362"/>
      <c r="O219" s="362"/>
      <c r="P219" s="362"/>
      <c r="Q219" s="362"/>
      <c r="R219" s="362"/>
      <c r="S219" s="362"/>
      <c r="T219" s="362"/>
      <c r="U219" s="362"/>
      <c r="V219" s="362"/>
      <c r="W219" s="362"/>
      <c r="X219" s="363"/>
      <c r="Y219" s="216"/>
    </row>
    <row r="220" spans="2:25" ht="30">
      <c r="B220" s="333" t="s">
        <v>34</v>
      </c>
      <c r="C220" s="346" t="s">
        <v>284</v>
      </c>
      <c r="D220" s="334">
        <f>SUM(D221:D225)</f>
        <v>0.12000000000000001</v>
      </c>
      <c r="E220" s="334">
        <f>SUM(E221:E225)</f>
        <v>0</v>
      </c>
      <c r="F220" s="348"/>
      <c r="G220" s="341"/>
      <c r="H220" s="341"/>
      <c r="I220" s="98" t="s">
        <v>100</v>
      </c>
      <c r="J220" s="410"/>
      <c r="K220" s="91">
        <v>13500</v>
      </c>
      <c r="L220" s="250">
        <f>$D$77*D220</f>
        <v>4.8000000000000004E-3</v>
      </c>
      <c r="M220" s="117"/>
      <c r="N220" s="117"/>
      <c r="O220" s="117"/>
      <c r="P220" s="117"/>
      <c r="Q220" s="117"/>
      <c r="R220" s="117"/>
      <c r="S220" s="117"/>
      <c r="T220" s="117"/>
      <c r="U220" s="117"/>
      <c r="V220" s="117"/>
      <c r="W220" s="117"/>
      <c r="X220" s="118"/>
      <c r="Y220" s="432"/>
    </row>
    <row r="221" spans="2:25" ht="60">
      <c r="B221" s="328" t="s">
        <v>37</v>
      </c>
      <c r="C221" s="343" t="s">
        <v>285</v>
      </c>
      <c r="D221" s="27">
        <v>2.5000000000000001E-2</v>
      </c>
      <c r="E221" s="27">
        <f>(SUM(M221:X221)*D221)</f>
        <v>0</v>
      </c>
      <c r="F221" s="326">
        <v>43466</v>
      </c>
      <c r="G221" s="336">
        <v>43830</v>
      </c>
      <c r="H221" s="336"/>
      <c r="I221" s="337" t="s">
        <v>39</v>
      </c>
      <c r="J221" s="344" t="s">
        <v>286</v>
      </c>
      <c r="K221" s="338"/>
      <c r="L221" s="51"/>
      <c r="M221" s="28"/>
      <c r="N221" s="28"/>
      <c r="O221" s="28"/>
      <c r="P221" s="28"/>
      <c r="Q221" s="28"/>
      <c r="R221" s="28"/>
      <c r="S221" s="28"/>
      <c r="T221" s="28"/>
      <c r="U221" s="28"/>
      <c r="V221" s="28"/>
      <c r="W221" s="28"/>
      <c r="X221" s="60"/>
      <c r="Y221" s="162"/>
    </row>
    <row r="222" spans="2:25" ht="60">
      <c r="B222" s="328" t="s">
        <v>41</v>
      </c>
      <c r="C222" s="343" t="s">
        <v>287</v>
      </c>
      <c r="D222" s="27">
        <v>2.5000000000000001E-2</v>
      </c>
      <c r="E222" s="27">
        <f>(SUM(M222:X222)*D222)</f>
        <v>0</v>
      </c>
      <c r="F222" s="326">
        <v>43466</v>
      </c>
      <c r="G222" s="336">
        <v>43830</v>
      </c>
      <c r="H222" s="336"/>
      <c r="I222" s="337" t="s">
        <v>39</v>
      </c>
      <c r="J222" s="344" t="s">
        <v>286</v>
      </c>
      <c r="K222" s="338"/>
      <c r="L222" s="51"/>
      <c r="M222" s="52"/>
      <c r="N222" s="52"/>
      <c r="O222" s="52"/>
      <c r="P222" s="28"/>
      <c r="Q222" s="52"/>
      <c r="R222" s="28"/>
      <c r="S222" s="52"/>
      <c r="T222" s="28"/>
      <c r="U222" s="52"/>
      <c r="V222" s="28"/>
      <c r="W222" s="52"/>
      <c r="X222" s="60"/>
      <c r="Y222" s="162"/>
    </row>
    <row r="223" spans="2:25" ht="60">
      <c r="B223" s="328" t="s">
        <v>43</v>
      </c>
      <c r="C223" s="343" t="s">
        <v>288</v>
      </c>
      <c r="D223" s="27">
        <v>2.5000000000000001E-2</v>
      </c>
      <c r="E223" s="27">
        <f>(SUM(M223:X223)*D223)</f>
        <v>0</v>
      </c>
      <c r="F223" s="326">
        <v>43466</v>
      </c>
      <c r="G223" s="336">
        <v>43830</v>
      </c>
      <c r="H223" s="336"/>
      <c r="I223" s="337" t="s">
        <v>39</v>
      </c>
      <c r="J223" s="344" t="s">
        <v>286</v>
      </c>
      <c r="K223" s="338"/>
      <c r="L223" s="51"/>
      <c r="M223" s="52"/>
      <c r="N223" s="52"/>
      <c r="O223" s="52"/>
      <c r="P223" s="52"/>
      <c r="Q223" s="52"/>
      <c r="R223" s="28"/>
      <c r="S223" s="52"/>
      <c r="T223" s="52"/>
      <c r="U223" s="52"/>
      <c r="V223" s="52"/>
      <c r="W223" s="52"/>
      <c r="X223" s="60"/>
      <c r="Y223" s="162"/>
    </row>
    <row r="224" spans="2:25" ht="60">
      <c r="B224" s="328" t="s">
        <v>45</v>
      </c>
      <c r="C224" s="344" t="s">
        <v>289</v>
      </c>
      <c r="D224" s="27">
        <v>2.5000000000000001E-2</v>
      </c>
      <c r="E224" s="27">
        <f>(SUM(M224:X224)*D224)</f>
        <v>0</v>
      </c>
      <c r="F224" s="326">
        <v>43466</v>
      </c>
      <c r="G224" s="336">
        <v>43830</v>
      </c>
      <c r="H224" s="336"/>
      <c r="I224" s="337" t="s">
        <v>39</v>
      </c>
      <c r="J224" s="344" t="s">
        <v>286</v>
      </c>
      <c r="K224" s="338"/>
      <c r="L224" s="51"/>
      <c r="M224" s="52"/>
      <c r="N224" s="52"/>
      <c r="O224" s="52"/>
      <c r="P224" s="52"/>
      <c r="Q224" s="52"/>
      <c r="R224" s="52"/>
      <c r="S224" s="52"/>
      <c r="T224" s="52"/>
      <c r="U224" s="52"/>
      <c r="V224" s="52"/>
      <c r="W224" s="52"/>
      <c r="X224" s="60"/>
      <c r="Y224" s="162"/>
    </row>
    <row r="225" spans="2:27" ht="30">
      <c r="B225" s="440" t="s">
        <v>141</v>
      </c>
      <c r="C225" s="374" t="s">
        <v>290</v>
      </c>
      <c r="D225" s="375">
        <v>0.02</v>
      </c>
      <c r="E225" s="375">
        <f>(SUM(M225:X225)*D225)</f>
        <v>0</v>
      </c>
      <c r="F225" s="297">
        <v>43466</v>
      </c>
      <c r="G225" s="376">
        <v>43830</v>
      </c>
      <c r="H225" s="376"/>
      <c r="I225" s="377" t="s">
        <v>291</v>
      </c>
      <c r="J225" s="374" t="s">
        <v>286</v>
      </c>
      <c r="K225" s="378"/>
      <c r="L225" s="379"/>
      <c r="M225" s="380"/>
      <c r="N225" s="380"/>
      <c r="O225" s="380"/>
      <c r="P225" s="380"/>
      <c r="Q225" s="380"/>
      <c r="R225" s="63"/>
      <c r="S225" s="63"/>
      <c r="T225" s="45"/>
      <c r="U225" s="380"/>
      <c r="V225" s="380"/>
      <c r="W225" s="63"/>
      <c r="X225" s="226"/>
      <c r="Y225" s="433"/>
    </row>
    <row r="226" spans="2:27" ht="30">
      <c r="B226" s="441" t="s">
        <v>48</v>
      </c>
      <c r="C226" s="39" t="s">
        <v>292</v>
      </c>
      <c r="D226" s="40">
        <f>SUM(D227:D229)</f>
        <v>0.12000000000000001</v>
      </c>
      <c r="E226" s="40">
        <f>SUM(E227:E229)</f>
        <v>0</v>
      </c>
      <c r="F226" s="48"/>
      <c r="G226" s="42"/>
      <c r="H226" s="42"/>
      <c r="I226" s="43" t="s">
        <v>293</v>
      </c>
      <c r="J226" s="373"/>
      <c r="K226" s="43">
        <v>13500</v>
      </c>
      <c r="L226" s="49">
        <f>$D$77*D226</f>
        <v>4.8000000000000004E-3</v>
      </c>
      <c r="M226" s="49"/>
      <c r="N226" s="49"/>
      <c r="O226" s="49"/>
      <c r="P226" s="49"/>
      <c r="Q226" s="49"/>
      <c r="R226" s="49"/>
      <c r="S226" s="49"/>
      <c r="T226" s="49"/>
      <c r="U226" s="49"/>
      <c r="V226" s="49"/>
      <c r="W226" s="49"/>
      <c r="X226" s="442"/>
      <c r="Y226" s="244"/>
    </row>
    <row r="227" spans="2:27" ht="60">
      <c r="B227" s="328" t="s">
        <v>50</v>
      </c>
      <c r="C227" s="56" t="s">
        <v>294</v>
      </c>
      <c r="D227" s="27">
        <v>0.05</v>
      </c>
      <c r="E227" s="27">
        <f>(SUM(M227:X227)*D227)</f>
        <v>0</v>
      </c>
      <c r="F227" s="326">
        <v>43466</v>
      </c>
      <c r="G227" s="336">
        <v>43830</v>
      </c>
      <c r="H227" s="336"/>
      <c r="I227" s="337" t="s">
        <v>39</v>
      </c>
      <c r="J227" s="344" t="s">
        <v>286</v>
      </c>
      <c r="K227" s="338"/>
      <c r="L227" s="51"/>
      <c r="M227" s="28"/>
      <c r="N227" s="28"/>
      <c r="O227" s="28"/>
      <c r="P227" s="28"/>
      <c r="Q227" s="28"/>
      <c r="R227" s="28"/>
      <c r="S227" s="28"/>
      <c r="T227" s="28"/>
      <c r="U227" s="28"/>
      <c r="V227" s="28"/>
      <c r="W227" s="28"/>
      <c r="X227" s="60"/>
      <c r="Y227" s="429"/>
    </row>
    <row r="228" spans="2:27" ht="60">
      <c r="B228" s="328" t="s">
        <v>52</v>
      </c>
      <c r="C228" s="56" t="s">
        <v>295</v>
      </c>
      <c r="D228" s="27">
        <v>0.05</v>
      </c>
      <c r="E228" s="27">
        <f>(SUM(M228:X228)*D228)</f>
        <v>0</v>
      </c>
      <c r="F228" s="326">
        <v>43466</v>
      </c>
      <c r="G228" s="336">
        <v>43830</v>
      </c>
      <c r="H228" s="336"/>
      <c r="I228" s="337" t="s">
        <v>39</v>
      </c>
      <c r="J228" s="344" t="s">
        <v>286</v>
      </c>
      <c r="K228" s="338"/>
      <c r="L228" s="51"/>
      <c r="M228" s="52"/>
      <c r="N228" s="28"/>
      <c r="O228" s="52"/>
      <c r="P228" s="28"/>
      <c r="Q228" s="52"/>
      <c r="R228" s="28"/>
      <c r="S228" s="52"/>
      <c r="T228" s="28"/>
      <c r="U228" s="52"/>
      <c r="V228" s="28"/>
      <c r="W228" s="52"/>
      <c r="X228" s="60"/>
      <c r="Y228" s="429"/>
    </row>
    <row r="229" spans="2:27" ht="30">
      <c r="B229" s="440" t="s">
        <v>54</v>
      </c>
      <c r="C229" s="374" t="s">
        <v>290</v>
      </c>
      <c r="D229" s="375">
        <v>0.02</v>
      </c>
      <c r="E229" s="375">
        <f>(SUM(M229:X229)*D229)</f>
        <v>0</v>
      </c>
      <c r="F229" s="297">
        <v>43466</v>
      </c>
      <c r="G229" s="376">
        <v>43830</v>
      </c>
      <c r="H229" s="376"/>
      <c r="I229" s="377" t="s">
        <v>291</v>
      </c>
      <c r="J229" s="374" t="s">
        <v>286</v>
      </c>
      <c r="K229" s="378"/>
      <c r="L229" s="379"/>
      <c r="M229" s="380"/>
      <c r="N229" s="380"/>
      <c r="O229" s="380"/>
      <c r="P229" s="380"/>
      <c r="Q229" s="380"/>
      <c r="R229" s="63"/>
      <c r="S229" s="63"/>
      <c r="T229" s="45"/>
      <c r="U229" s="380"/>
      <c r="V229" s="380"/>
      <c r="W229" s="63"/>
      <c r="X229" s="226"/>
      <c r="Y229" s="433"/>
    </row>
    <row r="230" spans="2:27" ht="30">
      <c r="B230" s="441" t="s">
        <v>69</v>
      </c>
      <c r="C230" s="39" t="s">
        <v>296</v>
      </c>
      <c r="D230" s="40">
        <f>SUM(D231:D232)</f>
        <v>0.1</v>
      </c>
      <c r="E230" s="40">
        <f>SUM(E231:E232)</f>
        <v>0</v>
      </c>
      <c r="F230" s="48"/>
      <c r="G230" s="42"/>
      <c r="H230" s="42"/>
      <c r="I230" s="43" t="s">
        <v>293</v>
      </c>
      <c r="J230" s="381"/>
      <c r="K230" s="43">
        <v>22000</v>
      </c>
      <c r="L230" s="49">
        <f>$D$77*D230</f>
        <v>4.0000000000000001E-3</v>
      </c>
      <c r="M230" s="50"/>
      <c r="N230" s="50"/>
      <c r="O230" s="50"/>
      <c r="P230" s="50"/>
      <c r="Q230" s="50"/>
      <c r="R230" s="50"/>
      <c r="S230" s="50"/>
      <c r="T230" s="50"/>
      <c r="U230" s="50"/>
      <c r="V230" s="50"/>
      <c r="W230" s="50"/>
      <c r="X230" s="443"/>
      <c r="Y230" s="244"/>
    </row>
    <row r="231" spans="2:27" ht="60">
      <c r="B231" s="328" t="s">
        <v>72</v>
      </c>
      <c r="C231" s="344" t="s">
        <v>297</v>
      </c>
      <c r="D231" s="27">
        <v>0.06</v>
      </c>
      <c r="E231" s="375">
        <f>(SUM(M231:X231)*D231)</f>
        <v>0</v>
      </c>
      <c r="F231" s="326">
        <v>43466</v>
      </c>
      <c r="G231" s="336">
        <v>43830</v>
      </c>
      <c r="H231" s="336"/>
      <c r="I231" s="338" t="s">
        <v>39</v>
      </c>
      <c r="J231" s="344" t="s">
        <v>286</v>
      </c>
      <c r="K231" s="338"/>
      <c r="L231" s="51"/>
      <c r="M231" s="55"/>
      <c r="N231" s="55"/>
      <c r="O231" s="55"/>
      <c r="P231" s="28"/>
      <c r="Q231" s="28"/>
      <c r="R231" s="52"/>
      <c r="S231" s="52"/>
      <c r="T231" s="52"/>
      <c r="U231" s="55"/>
      <c r="V231" s="55"/>
      <c r="W231" s="55"/>
      <c r="X231" s="230"/>
      <c r="Y231" s="429"/>
    </row>
    <row r="232" spans="2:27" ht="30">
      <c r="B232" s="440" t="s">
        <v>109</v>
      </c>
      <c r="C232" s="374" t="s">
        <v>290</v>
      </c>
      <c r="D232" s="375">
        <v>0.04</v>
      </c>
      <c r="E232" s="375">
        <f>(SUM(M232:X232)*D232)</f>
        <v>0</v>
      </c>
      <c r="F232" s="297">
        <v>43466</v>
      </c>
      <c r="G232" s="376">
        <v>43830</v>
      </c>
      <c r="H232" s="376"/>
      <c r="I232" s="377" t="s">
        <v>291</v>
      </c>
      <c r="J232" s="374" t="s">
        <v>286</v>
      </c>
      <c r="K232" s="378"/>
      <c r="L232" s="379"/>
      <c r="M232" s="380"/>
      <c r="N232" s="380"/>
      <c r="O232" s="380"/>
      <c r="P232" s="380"/>
      <c r="Q232" s="380"/>
      <c r="R232" s="63"/>
      <c r="S232" s="63"/>
      <c r="T232" s="45"/>
      <c r="U232" s="380"/>
      <c r="V232" s="380"/>
      <c r="W232" s="63"/>
      <c r="X232" s="226"/>
      <c r="Y232" s="433"/>
    </row>
    <row r="233" spans="2:27" ht="30">
      <c r="B233" s="441" t="s">
        <v>73</v>
      </c>
      <c r="C233" s="39" t="s">
        <v>298</v>
      </c>
      <c r="D233" s="40">
        <f>SUM(D234:D235)</f>
        <v>0.08</v>
      </c>
      <c r="E233" s="40">
        <f>SUM(E234:E235)</f>
        <v>0</v>
      </c>
      <c r="F233" s="48"/>
      <c r="G233" s="42"/>
      <c r="H233" s="42"/>
      <c r="I233" s="43" t="s">
        <v>293</v>
      </c>
      <c r="J233" s="381"/>
      <c r="K233" s="43">
        <v>5000</v>
      </c>
      <c r="L233" s="49">
        <f>$D$77*D233</f>
        <v>3.2000000000000002E-3</v>
      </c>
      <c r="M233" s="50"/>
      <c r="N233" s="50"/>
      <c r="O233" s="50"/>
      <c r="P233" s="50"/>
      <c r="Q233" s="50"/>
      <c r="R233" s="50"/>
      <c r="S233" s="50"/>
      <c r="T233" s="50"/>
      <c r="U233" s="50"/>
      <c r="V233" s="50"/>
      <c r="W233" s="50"/>
      <c r="X233" s="443"/>
      <c r="Y233" s="244"/>
    </row>
    <row r="234" spans="2:27" ht="45">
      <c r="B234" s="328" t="s">
        <v>76</v>
      </c>
      <c r="C234" s="344" t="s">
        <v>299</v>
      </c>
      <c r="D234" s="27">
        <v>0.06</v>
      </c>
      <c r="E234" s="27">
        <f>(SUM(M234:X234)*D234)</f>
        <v>0</v>
      </c>
      <c r="F234" s="326">
        <v>43466</v>
      </c>
      <c r="G234" s="336">
        <v>43830</v>
      </c>
      <c r="H234" s="336"/>
      <c r="I234" s="338" t="s">
        <v>39</v>
      </c>
      <c r="J234" s="344" t="s">
        <v>286</v>
      </c>
      <c r="K234" s="338"/>
      <c r="L234" s="51"/>
      <c r="M234" s="28"/>
      <c r="N234" s="28"/>
      <c r="O234" s="28"/>
      <c r="P234" s="28"/>
      <c r="Q234" s="28"/>
      <c r="R234" s="28"/>
      <c r="S234" s="28"/>
      <c r="T234" s="28"/>
      <c r="U234" s="28"/>
      <c r="V234" s="28"/>
      <c r="W234" s="28"/>
      <c r="X234" s="60"/>
      <c r="Y234" s="429"/>
      <c r="AA234" s="31"/>
    </row>
    <row r="235" spans="2:27" ht="30">
      <c r="B235" s="440" t="s">
        <v>78</v>
      </c>
      <c r="C235" s="374" t="s">
        <v>290</v>
      </c>
      <c r="D235" s="375">
        <v>0.02</v>
      </c>
      <c r="E235" s="375">
        <f>(SUM(M235:X235)*D235)</f>
        <v>0</v>
      </c>
      <c r="F235" s="297">
        <v>43466</v>
      </c>
      <c r="G235" s="376">
        <v>43830</v>
      </c>
      <c r="H235" s="376"/>
      <c r="I235" s="377" t="s">
        <v>291</v>
      </c>
      <c r="J235" s="374" t="s">
        <v>286</v>
      </c>
      <c r="K235" s="378"/>
      <c r="L235" s="379"/>
      <c r="M235" s="380"/>
      <c r="N235" s="380"/>
      <c r="O235" s="380"/>
      <c r="P235" s="380"/>
      <c r="Q235" s="380"/>
      <c r="R235" s="63"/>
      <c r="S235" s="63"/>
      <c r="T235" s="45"/>
      <c r="U235" s="380"/>
      <c r="V235" s="380"/>
      <c r="W235" s="63"/>
      <c r="X235" s="226"/>
      <c r="Y235" s="433"/>
    </row>
    <row r="236" spans="2:27" ht="30">
      <c r="B236" s="441" t="s">
        <v>115</v>
      </c>
      <c r="C236" s="39" t="s">
        <v>300</v>
      </c>
      <c r="D236" s="40">
        <f>SUM(D237:D238)</f>
        <v>9.0000000000000011E-2</v>
      </c>
      <c r="E236" s="40">
        <f>SUM(E237:E238)</f>
        <v>0</v>
      </c>
      <c r="F236" s="41"/>
      <c r="G236" s="42"/>
      <c r="H236" s="42"/>
      <c r="I236" s="43" t="s">
        <v>293</v>
      </c>
      <c r="J236" s="381"/>
      <c r="K236" s="43">
        <v>5000</v>
      </c>
      <c r="L236" s="49">
        <f>$D$77*D236</f>
        <v>3.6000000000000003E-3</v>
      </c>
      <c r="M236" s="50"/>
      <c r="N236" s="50"/>
      <c r="O236" s="50"/>
      <c r="P236" s="50"/>
      <c r="Q236" s="50"/>
      <c r="R236" s="50"/>
      <c r="S236" s="50"/>
      <c r="T236" s="50"/>
      <c r="U236" s="50"/>
      <c r="V236" s="50"/>
      <c r="W236" s="50"/>
      <c r="X236" s="443"/>
      <c r="Y236" s="432"/>
    </row>
    <row r="237" spans="2:27" ht="45">
      <c r="B237" s="328" t="s">
        <v>116</v>
      </c>
      <c r="C237" s="343" t="s">
        <v>301</v>
      </c>
      <c r="D237" s="449">
        <v>7.0000000000000007E-2</v>
      </c>
      <c r="E237" s="27">
        <f>(SUM(M237:X237)*D237)</f>
        <v>0</v>
      </c>
      <c r="F237" s="326">
        <v>43466</v>
      </c>
      <c r="G237" s="336">
        <v>43830</v>
      </c>
      <c r="H237" s="336"/>
      <c r="I237" s="337" t="s">
        <v>302</v>
      </c>
      <c r="J237" s="344" t="s">
        <v>286</v>
      </c>
      <c r="K237" s="338"/>
      <c r="L237" s="51"/>
      <c r="M237" s="52"/>
      <c r="N237" s="52"/>
      <c r="O237" s="52"/>
      <c r="P237" s="52"/>
      <c r="Q237" s="52"/>
      <c r="R237" s="52"/>
      <c r="S237" s="28"/>
      <c r="T237" s="28"/>
      <c r="U237" s="28"/>
      <c r="V237" s="28"/>
      <c r="W237" s="52"/>
      <c r="X237" s="81"/>
      <c r="Y237" s="162"/>
    </row>
    <row r="238" spans="2:27" ht="30">
      <c r="B238" s="440" t="s">
        <v>120</v>
      </c>
      <c r="C238" s="374" t="s">
        <v>290</v>
      </c>
      <c r="D238" s="375">
        <v>0.02</v>
      </c>
      <c r="E238" s="375">
        <f>(SUM(M238:X238)*D238)</f>
        <v>0</v>
      </c>
      <c r="F238" s="297">
        <v>43466</v>
      </c>
      <c r="G238" s="376">
        <v>43830</v>
      </c>
      <c r="H238" s="376"/>
      <c r="I238" s="377" t="s">
        <v>291</v>
      </c>
      <c r="J238" s="374" t="s">
        <v>286</v>
      </c>
      <c r="K238" s="378"/>
      <c r="L238" s="379"/>
      <c r="M238" s="380"/>
      <c r="N238" s="380"/>
      <c r="O238" s="380"/>
      <c r="P238" s="380"/>
      <c r="Q238" s="380"/>
      <c r="R238" s="63"/>
      <c r="S238" s="63"/>
      <c r="T238" s="45"/>
      <c r="U238" s="380"/>
      <c r="V238" s="380"/>
      <c r="W238" s="63"/>
      <c r="X238" s="226"/>
      <c r="Y238" s="433"/>
    </row>
    <row r="239" spans="2:27" ht="30">
      <c r="B239" s="444" t="s">
        <v>303</v>
      </c>
      <c r="C239" s="39" t="s">
        <v>304</v>
      </c>
      <c r="D239" s="40">
        <f>SUM(D240:D243)</f>
        <v>6.9999999999999993E-2</v>
      </c>
      <c r="E239" s="40">
        <f>SUM(E240:E243)</f>
        <v>0</v>
      </c>
      <c r="F239" s="41"/>
      <c r="G239" s="42"/>
      <c r="H239" s="42"/>
      <c r="I239" s="43" t="s">
        <v>293</v>
      </c>
      <c r="J239" s="373"/>
      <c r="K239" s="43">
        <v>125</v>
      </c>
      <c r="L239" s="49">
        <f>$D$77*D239</f>
        <v>2.8E-3</v>
      </c>
      <c r="M239" s="50"/>
      <c r="N239" s="50"/>
      <c r="O239" s="50"/>
      <c r="P239" s="50"/>
      <c r="Q239" s="50"/>
      <c r="R239" s="50"/>
      <c r="S239" s="50"/>
      <c r="T239" s="50"/>
      <c r="U239" s="50"/>
      <c r="V239" s="50"/>
      <c r="W239" s="50"/>
      <c r="X239" s="443"/>
      <c r="Y239" s="432"/>
    </row>
    <row r="240" spans="2:27" ht="60">
      <c r="B240" s="328" t="s">
        <v>305</v>
      </c>
      <c r="C240" s="343" t="s">
        <v>306</v>
      </c>
      <c r="D240" s="27">
        <v>0.02</v>
      </c>
      <c r="E240" s="375">
        <f t="shared" ref="E240:E243" si="8">(SUM(M240:X240)*D240)</f>
        <v>0</v>
      </c>
      <c r="F240" s="326">
        <v>43466</v>
      </c>
      <c r="G240" s="336">
        <v>43830</v>
      </c>
      <c r="H240" s="336"/>
      <c r="I240" s="337" t="s">
        <v>307</v>
      </c>
      <c r="J240" s="344" t="s">
        <v>286</v>
      </c>
      <c r="K240" s="338"/>
      <c r="L240" s="51"/>
      <c r="M240" s="28"/>
      <c r="N240" s="28"/>
      <c r="O240" s="28"/>
      <c r="P240" s="28"/>
      <c r="Q240" s="28"/>
      <c r="R240" s="28"/>
      <c r="S240" s="28"/>
      <c r="T240" s="28"/>
      <c r="U240" s="28"/>
      <c r="V240" s="28"/>
      <c r="W240" s="28"/>
      <c r="X240" s="60"/>
      <c r="Y240" s="162"/>
    </row>
    <row r="241" spans="2:25" ht="30">
      <c r="B241" s="328" t="s">
        <v>308</v>
      </c>
      <c r="C241" s="343" t="s">
        <v>309</v>
      </c>
      <c r="D241" s="27">
        <v>0.02</v>
      </c>
      <c r="E241" s="375">
        <f t="shared" si="8"/>
        <v>0</v>
      </c>
      <c r="F241" s="326">
        <v>43466</v>
      </c>
      <c r="G241" s="336">
        <v>43830</v>
      </c>
      <c r="H241" s="336"/>
      <c r="I241" s="337" t="s">
        <v>307</v>
      </c>
      <c r="J241" s="344" t="s">
        <v>286</v>
      </c>
      <c r="K241" s="338"/>
      <c r="L241" s="51"/>
      <c r="M241" s="52"/>
      <c r="N241" s="52"/>
      <c r="O241" s="52"/>
      <c r="P241" s="28"/>
      <c r="Q241" s="28"/>
      <c r="R241" s="52"/>
      <c r="S241" s="52"/>
      <c r="T241" s="52"/>
      <c r="U241" s="28"/>
      <c r="V241" s="52"/>
      <c r="W241" s="52"/>
      <c r="X241" s="81"/>
      <c r="Y241" s="162"/>
    </row>
    <row r="242" spans="2:25" ht="30">
      <c r="B242" s="328" t="s">
        <v>310</v>
      </c>
      <c r="C242" s="343" t="s">
        <v>311</v>
      </c>
      <c r="D242" s="27">
        <v>0.02</v>
      </c>
      <c r="E242" s="375">
        <f t="shared" si="8"/>
        <v>0</v>
      </c>
      <c r="F242" s="326">
        <v>43466</v>
      </c>
      <c r="G242" s="336">
        <v>43830</v>
      </c>
      <c r="H242" s="336"/>
      <c r="I242" s="337" t="s">
        <v>307</v>
      </c>
      <c r="J242" s="344" t="s">
        <v>286</v>
      </c>
      <c r="K242" s="338"/>
      <c r="L242" s="51"/>
      <c r="M242" s="52"/>
      <c r="N242" s="52"/>
      <c r="O242" s="52"/>
      <c r="P242" s="28"/>
      <c r="Q242" s="28"/>
      <c r="R242" s="52"/>
      <c r="S242" s="52"/>
      <c r="T242" s="52"/>
      <c r="U242" s="28"/>
      <c r="V242" s="52"/>
      <c r="W242" s="52"/>
      <c r="X242" s="81"/>
      <c r="Y242" s="162"/>
    </row>
    <row r="243" spans="2:25" ht="45">
      <c r="B243" s="328" t="s">
        <v>312</v>
      </c>
      <c r="C243" s="344" t="s">
        <v>313</v>
      </c>
      <c r="D243" s="27">
        <v>0.01</v>
      </c>
      <c r="E243" s="375">
        <f t="shared" si="8"/>
        <v>0</v>
      </c>
      <c r="F243" s="326">
        <v>43466</v>
      </c>
      <c r="G243" s="336">
        <v>43830</v>
      </c>
      <c r="H243" s="336"/>
      <c r="I243" s="337" t="s">
        <v>314</v>
      </c>
      <c r="J243" s="344" t="s">
        <v>286</v>
      </c>
      <c r="K243" s="338"/>
      <c r="L243" s="51"/>
      <c r="M243" s="52"/>
      <c r="N243" s="52"/>
      <c r="O243" s="52"/>
      <c r="P243" s="28"/>
      <c r="Q243" s="28"/>
      <c r="R243" s="52"/>
      <c r="S243" s="52"/>
      <c r="T243" s="52"/>
      <c r="U243" s="28"/>
      <c r="V243" s="52"/>
      <c r="W243" s="52"/>
      <c r="X243" s="60"/>
      <c r="Y243" s="162"/>
    </row>
    <row r="244" spans="2:25" ht="30">
      <c r="B244" s="444" t="s">
        <v>315</v>
      </c>
      <c r="C244" s="39" t="s">
        <v>316</v>
      </c>
      <c r="D244" s="40">
        <f>SUM(D245:D248)</f>
        <v>6.9999999999999993E-2</v>
      </c>
      <c r="E244" s="40">
        <f>SUM(E245:E248)</f>
        <v>0</v>
      </c>
      <c r="F244" s="41"/>
      <c r="G244" s="42"/>
      <c r="H244" s="42"/>
      <c r="I244" s="43" t="s">
        <v>293</v>
      </c>
      <c r="J244" s="381"/>
      <c r="K244" s="43">
        <v>500</v>
      </c>
      <c r="L244" s="49">
        <f>$D$77*D244</f>
        <v>2.8E-3</v>
      </c>
      <c r="M244" s="50"/>
      <c r="N244" s="50"/>
      <c r="O244" s="50"/>
      <c r="P244" s="50"/>
      <c r="Q244" s="50"/>
      <c r="R244" s="50"/>
      <c r="S244" s="50"/>
      <c r="T244" s="50"/>
      <c r="U244" s="50"/>
      <c r="V244" s="50"/>
      <c r="W244" s="50"/>
      <c r="X244" s="443"/>
      <c r="Y244" s="432"/>
    </row>
    <row r="245" spans="2:25" ht="45">
      <c r="B245" s="328" t="s">
        <v>317</v>
      </c>
      <c r="C245" s="343" t="s">
        <v>318</v>
      </c>
      <c r="D245" s="27">
        <v>0.02</v>
      </c>
      <c r="E245" s="27">
        <f>(SUM(M245:X245)*D245)</f>
        <v>0</v>
      </c>
      <c r="F245" s="326">
        <v>43466</v>
      </c>
      <c r="G245" s="336">
        <v>43830</v>
      </c>
      <c r="H245" s="336"/>
      <c r="I245" s="337" t="s">
        <v>307</v>
      </c>
      <c r="J245" s="344" t="s">
        <v>286</v>
      </c>
      <c r="K245" s="338"/>
      <c r="L245" s="51"/>
      <c r="M245" s="28"/>
      <c r="N245" s="28"/>
      <c r="O245" s="28"/>
      <c r="P245" s="28"/>
      <c r="Q245" s="28"/>
      <c r="R245" s="28"/>
      <c r="S245" s="28"/>
      <c r="T245" s="28"/>
      <c r="U245" s="28"/>
      <c r="V245" s="28"/>
      <c r="W245" s="28"/>
      <c r="X245" s="60"/>
      <c r="Y245" s="162"/>
    </row>
    <row r="246" spans="2:25" ht="30">
      <c r="B246" s="328" t="s">
        <v>319</v>
      </c>
      <c r="C246" s="343" t="s">
        <v>320</v>
      </c>
      <c r="D246" s="27">
        <v>0.02</v>
      </c>
      <c r="E246" s="27">
        <f>(SUM(M246:X246)*D246)</f>
        <v>0</v>
      </c>
      <c r="F246" s="326">
        <v>43466</v>
      </c>
      <c r="G246" s="336">
        <v>43830</v>
      </c>
      <c r="H246" s="336"/>
      <c r="I246" s="337" t="s">
        <v>307</v>
      </c>
      <c r="J246" s="344" t="s">
        <v>286</v>
      </c>
      <c r="K246" s="338"/>
      <c r="L246" s="51"/>
      <c r="M246" s="52"/>
      <c r="N246" s="28"/>
      <c r="O246" s="28"/>
      <c r="P246" s="28"/>
      <c r="Q246" s="29"/>
      <c r="R246" s="29"/>
      <c r="S246" s="29"/>
      <c r="T246" s="29"/>
      <c r="U246" s="29"/>
      <c r="V246" s="29"/>
      <c r="W246" s="28"/>
      <c r="X246" s="60"/>
      <c r="Y246" s="162"/>
    </row>
    <row r="247" spans="2:25" ht="30">
      <c r="B247" s="328" t="s">
        <v>321</v>
      </c>
      <c r="C247" s="343" t="s">
        <v>322</v>
      </c>
      <c r="D247" s="27">
        <v>0.02</v>
      </c>
      <c r="E247" s="27">
        <f>(SUM(M247:X247)*D247)</f>
        <v>0</v>
      </c>
      <c r="F247" s="326">
        <v>43466</v>
      </c>
      <c r="G247" s="336">
        <v>43830</v>
      </c>
      <c r="H247" s="336"/>
      <c r="I247" s="337" t="s">
        <v>307</v>
      </c>
      <c r="J247" s="344" t="s">
        <v>286</v>
      </c>
      <c r="K247" s="338"/>
      <c r="L247" s="51"/>
      <c r="M247" s="52"/>
      <c r="N247" s="28"/>
      <c r="O247" s="28"/>
      <c r="P247" s="28"/>
      <c r="Q247" s="29"/>
      <c r="R247" s="29"/>
      <c r="S247" s="29"/>
      <c r="T247" s="29"/>
      <c r="U247" s="29"/>
      <c r="V247" s="29"/>
      <c r="W247" s="28"/>
      <c r="X247" s="60"/>
      <c r="Y247" s="162"/>
    </row>
    <row r="248" spans="2:25" ht="45">
      <c r="B248" s="328" t="s">
        <v>323</v>
      </c>
      <c r="C248" s="344" t="s">
        <v>313</v>
      </c>
      <c r="D248" s="27">
        <v>0.01</v>
      </c>
      <c r="E248" s="27">
        <f>(SUM(M248:X248)*D248)</f>
        <v>0</v>
      </c>
      <c r="F248" s="326">
        <v>43466</v>
      </c>
      <c r="G248" s="336">
        <v>43830</v>
      </c>
      <c r="H248" s="336"/>
      <c r="I248" s="337" t="s">
        <v>314</v>
      </c>
      <c r="J248" s="344" t="s">
        <v>286</v>
      </c>
      <c r="K248" s="338"/>
      <c r="L248" s="51"/>
      <c r="M248" s="52"/>
      <c r="N248" s="28"/>
      <c r="O248" s="28"/>
      <c r="P248" s="28"/>
      <c r="Q248" s="29"/>
      <c r="R248" s="29"/>
      <c r="S248" s="29"/>
      <c r="T248" s="29"/>
      <c r="U248" s="29"/>
      <c r="V248" s="29"/>
      <c r="W248" s="28"/>
      <c r="X248" s="60"/>
      <c r="Y248" s="162"/>
    </row>
    <row r="249" spans="2:25" ht="30">
      <c r="B249" s="441" t="s">
        <v>324</v>
      </c>
      <c r="C249" s="39" t="s">
        <v>325</v>
      </c>
      <c r="D249" s="40">
        <f>SUM(D250:D253)</f>
        <v>0.12</v>
      </c>
      <c r="E249" s="40">
        <f>SUM(E250:E253)</f>
        <v>0</v>
      </c>
      <c r="F249" s="41"/>
      <c r="G249" s="42"/>
      <c r="H249" s="42"/>
      <c r="I249" s="43" t="s">
        <v>293</v>
      </c>
      <c r="J249" s="381"/>
      <c r="K249" s="382">
        <v>105000</v>
      </c>
      <c r="L249" s="49">
        <f>$D$77*D249</f>
        <v>4.7999999999999996E-3</v>
      </c>
      <c r="M249" s="50"/>
      <c r="N249" s="50"/>
      <c r="O249" s="50"/>
      <c r="P249" s="50"/>
      <c r="Q249" s="50"/>
      <c r="R249" s="50"/>
      <c r="S249" s="50"/>
      <c r="T249" s="50"/>
      <c r="U249" s="50"/>
      <c r="V249" s="50"/>
      <c r="W249" s="50"/>
      <c r="X249" s="443"/>
      <c r="Y249" s="432"/>
    </row>
    <row r="250" spans="2:25" ht="30">
      <c r="B250" s="328" t="s">
        <v>326</v>
      </c>
      <c r="C250" s="343" t="s">
        <v>327</v>
      </c>
      <c r="D250" s="27">
        <v>0.03</v>
      </c>
      <c r="E250" s="27">
        <f>(SUM(M250:X250)*D250)</f>
        <v>0</v>
      </c>
      <c r="F250" s="326">
        <v>43466</v>
      </c>
      <c r="G250" s="336">
        <v>43830</v>
      </c>
      <c r="H250" s="336"/>
      <c r="I250" s="337" t="s">
        <v>307</v>
      </c>
      <c r="J250" s="344" t="s">
        <v>286</v>
      </c>
      <c r="K250" s="338"/>
      <c r="L250" s="51"/>
      <c r="M250" s="28"/>
      <c r="N250" s="28"/>
      <c r="O250" s="28"/>
      <c r="P250" s="28"/>
      <c r="Q250" s="28"/>
      <c r="R250" s="28"/>
      <c r="S250" s="28"/>
      <c r="T250" s="28"/>
      <c r="U250" s="28"/>
      <c r="V250" s="28"/>
      <c r="W250" s="28"/>
      <c r="X250" s="60"/>
      <c r="Y250" s="162"/>
    </row>
    <row r="251" spans="2:25" ht="30">
      <c r="B251" s="328" t="s">
        <v>328</v>
      </c>
      <c r="C251" s="343" t="s">
        <v>329</v>
      </c>
      <c r="D251" s="27">
        <v>0.03</v>
      </c>
      <c r="E251" s="27">
        <f>(SUM(M251:X251)*D251)</f>
        <v>0</v>
      </c>
      <c r="F251" s="326">
        <v>43466</v>
      </c>
      <c r="G251" s="336">
        <v>43830</v>
      </c>
      <c r="H251" s="336"/>
      <c r="I251" s="337" t="s">
        <v>307</v>
      </c>
      <c r="J251" s="344" t="s">
        <v>286</v>
      </c>
      <c r="K251" s="338"/>
      <c r="L251" s="51"/>
      <c r="M251" s="28"/>
      <c r="N251" s="28"/>
      <c r="O251" s="28"/>
      <c r="P251" s="28"/>
      <c r="Q251" s="29"/>
      <c r="R251" s="29"/>
      <c r="S251" s="29"/>
      <c r="T251" s="29"/>
      <c r="U251" s="29"/>
      <c r="V251" s="29"/>
      <c r="W251" s="28"/>
      <c r="X251" s="60"/>
      <c r="Y251" s="162"/>
    </row>
    <row r="252" spans="2:25" ht="30">
      <c r="B252" s="328" t="s">
        <v>330</v>
      </c>
      <c r="C252" s="343" t="s">
        <v>331</v>
      </c>
      <c r="D252" s="27">
        <v>0.03</v>
      </c>
      <c r="E252" s="27">
        <f>(SUM(M252:X252)*D252)</f>
        <v>0</v>
      </c>
      <c r="F252" s="326">
        <v>43466</v>
      </c>
      <c r="G252" s="336">
        <v>43830</v>
      </c>
      <c r="H252" s="336"/>
      <c r="I252" s="337" t="s">
        <v>307</v>
      </c>
      <c r="J252" s="344" t="s">
        <v>286</v>
      </c>
      <c r="K252" s="338"/>
      <c r="L252" s="51"/>
      <c r="M252" s="52"/>
      <c r="N252" s="52"/>
      <c r="O252" s="28"/>
      <c r="P252" s="28"/>
      <c r="Q252" s="29"/>
      <c r="R252" s="28"/>
      <c r="S252" s="28"/>
      <c r="T252" s="29"/>
      <c r="U252" s="28"/>
      <c r="V252" s="28"/>
      <c r="W252" s="28"/>
      <c r="X252" s="60"/>
      <c r="Y252" s="162"/>
    </row>
    <row r="253" spans="2:25" ht="30">
      <c r="B253" s="328" t="s">
        <v>332</v>
      </c>
      <c r="C253" s="344" t="s">
        <v>333</v>
      </c>
      <c r="D253" s="27">
        <v>0.03</v>
      </c>
      <c r="E253" s="27">
        <f>(SUM(M253:X253)*D253)</f>
        <v>0</v>
      </c>
      <c r="F253" s="326">
        <v>43466</v>
      </c>
      <c r="G253" s="336">
        <v>43830</v>
      </c>
      <c r="H253" s="336"/>
      <c r="I253" s="337" t="s">
        <v>314</v>
      </c>
      <c r="J253" s="344" t="s">
        <v>286</v>
      </c>
      <c r="K253" s="338"/>
      <c r="L253" s="51"/>
      <c r="M253" s="52"/>
      <c r="N253" s="52"/>
      <c r="O253" s="28"/>
      <c r="P253" s="28"/>
      <c r="Q253" s="28"/>
      <c r="R253" s="28"/>
      <c r="S253" s="29"/>
      <c r="T253" s="29"/>
      <c r="U253" s="29"/>
      <c r="V253" s="28"/>
      <c r="W253" s="28"/>
      <c r="X253" s="60"/>
      <c r="Y253" s="162"/>
    </row>
    <row r="254" spans="2:25" ht="30">
      <c r="B254" s="441" t="s">
        <v>334</v>
      </c>
      <c r="C254" s="39" t="s">
        <v>335</v>
      </c>
      <c r="D254" s="40">
        <v>7.0000000000000007E-2</v>
      </c>
      <c r="E254" s="40">
        <f>SUM(E255:E256)</f>
        <v>0</v>
      </c>
      <c r="F254" s="41"/>
      <c r="G254" s="42"/>
      <c r="H254" s="42"/>
      <c r="I254" s="383" t="s">
        <v>336</v>
      </c>
      <c r="J254" s="384"/>
      <c r="K254" s="49">
        <v>21000</v>
      </c>
      <c r="L254" s="49">
        <f>$D$77*D254</f>
        <v>2.8000000000000004E-3</v>
      </c>
      <c r="M254" s="50"/>
      <c r="N254" s="50"/>
      <c r="O254" s="50"/>
      <c r="P254" s="50"/>
      <c r="Q254" s="50"/>
      <c r="R254" s="50"/>
      <c r="S254" s="50"/>
      <c r="T254" s="50"/>
      <c r="U254" s="50"/>
      <c r="V254" s="50"/>
      <c r="W254" s="50"/>
      <c r="X254" s="443"/>
      <c r="Y254" s="432"/>
    </row>
    <row r="255" spans="2:25" ht="30">
      <c r="B255" s="328" t="s">
        <v>337</v>
      </c>
      <c r="C255" s="344" t="s">
        <v>338</v>
      </c>
      <c r="D255" s="27">
        <v>0.05</v>
      </c>
      <c r="E255" s="27">
        <f>(SUM(M255:X255)*D255)</f>
        <v>0</v>
      </c>
      <c r="F255" s="326">
        <v>43466</v>
      </c>
      <c r="G255" s="336">
        <v>43830</v>
      </c>
      <c r="H255" s="336"/>
      <c r="I255" s="337" t="s">
        <v>339</v>
      </c>
      <c r="J255" s="344" t="s">
        <v>286</v>
      </c>
      <c r="K255" s="385"/>
      <c r="L255" s="51"/>
      <c r="M255" s="28"/>
      <c r="N255" s="28"/>
      <c r="O255" s="28"/>
      <c r="P255" s="28"/>
      <c r="Q255" s="28"/>
      <c r="R255" s="28"/>
      <c r="S255" s="28"/>
      <c r="T255" s="28"/>
      <c r="U255" s="28"/>
      <c r="V255" s="28"/>
      <c r="W255" s="28"/>
      <c r="X255" s="60"/>
      <c r="Y255" s="162"/>
    </row>
    <row r="256" spans="2:25">
      <c r="B256" s="328" t="s">
        <v>340</v>
      </c>
      <c r="C256" s="344" t="s">
        <v>341</v>
      </c>
      <c r="D256" s="27">
        <v>0.02</v>
      </c>
      <c r="E256" s="27">
        <f>(SUM(M256:X256)*D256)</f>
        <v>0</v>
      </c>
      <c r="F256" s="326">
        <v>43466</v>
      </c>
      <c r="G256" s="336">
        <v>43830</v>
      </c>
      <c r="H256" s="336"/>
      <c r="I256" s="337" t="s">
        <v>342</v>
      </c>
      <c r="J256" s="344" t="s">
        <v>286</v>
      </c>
      <c r="K256" s="385"/>
      <c r="L256" s="51"/>
      <c r="M256" s="28"/>
      <c r="N256" s="28"/>
      <c r="O256" s="28"/>
      <c r="P256" s="28"/>
      <c r="Q256" s="28"/>
      <c r="R256" s="28"/>
      <c r="S256" s="28"/>
      <c r="T256" s="28"/>
      <c r="U256" s="28"/>
      <c r="V256" s="28"/>
      <c r="W256" s="28"/>
      <c r="X256" s="60"/>
      <c r="Y256" s="162"/>
    </row>
    <row r="257" spans="2:27" ht="60">
      <c r="B257" s="444" t="s">
        <v>343</v>
      </c>
      <c r="C257" s="39" t="s">
        <v>344</v>
      </c>
      <c r="D257" s="57">
        <f>SUM(D258:D263)</f>
        <v>0.05</v>
      </c>
      <c r="E257" s="40">
        <f>SUM(E258:E263)</f>
        <v>0</v>
      </c>
      <c r="F257" s="39"/>
      <c r="G257" s="39"/>
      <c r="H257" s="39"/>
      <c r="I257" s="383" t="s">
        <v>345</v>
      </c>
      <c r="J257" s="386"/>
      <c r="K257" s="397">
        <f>SUM(K258:K263)</f>
        <v>2505</v>
      </c>
      <c r="L257" s="49">
        <f>$D$77*D257</f>
        <v>2E-3</v>
      </c>
      <c r="M257" s="39"/>
      <c r="N257" s="39"/>
      <c r="O257" s="39"/>
      <c r="P257" s="39"/>
      <c r="Q257" s="39"/>
      <c r="R257" s="39"/>
      <c r="S257" s="39"/>
      <c r="T257" s="39"/>
      <c r="U257" s="39"/>
      <c r="V257" s="39"/>
      <c r="W257" s="39"/>
      <c r="X257" s="445"/>
      <c r="Y257" s="431"/>
    </row>
    <row r="258" spans="2:27">
      <c r="B258" s="328" t="s">
        <v>346</v>
      </c>
      <c r="C258" s="387" t="s">
        <v>347</v>
      </c>
      <c r="D258" s="27">
        <v>8.0000000000000002E-3</v>
      </c>
      <c r="E258" s="27">
        <f>(SUM(M257:X257)*D258)</f>
        <v>0</v>
      </c>
      <c r="F258" s="326">
        <v>43466</v>
      </c>
      <c r="G258" s="336">
        <v>43830</v>
      </c>
      <c r="H258" s="336"/>
      <c r="I258" s="338" t="s">
        <v>348</v>
      </c>
      <c r="J258" s="344" t="s">
        <v>286</v>
      </c>
      <c r="K258" s="51">
        <v>1800</v>
      </c>
      <c r="L258" s="51"/>
      <c r="M258" s="37"/>
      <c r="N258" s="37"/>
      <c r="O258" s="37"/>
      <c r="P258" s="37"/>
      <c r="Q258" s="36"/>
      <c r="R258" s="36"/>
      <c r="S258" s="36"/>
      <c r="T258" s="36"/>
      <c r="U258" s="36"/>
      <c r="V258" s="36"/>
      <c r="W258" s="37"/>
      <c r="X258" s="438"/>
      <c r="Y258" s="429"/>
      <c r="AA258" s="33"/>
    </row>
    <row r="259" spans="2:27">
      <c r="B259" s="328" t="s">
        <v>349</v>
      </c>
      <c r="C259" s="387" t="s">
        <v>350</v>
      </c>
      <c r="D259" s="27">
        <v>8.0000000000000002E-3</v>
      </c>
      <c r="E259" s="27">
        <f>(SUM(M258:X258)*D259)</f>
        <v>0</v>
      </c>
      <c r="F259" s="326">
        <v>43466</v>
      </c>
      <c r="G259" s="336">
        <v>43830</v>
      </c>
      <c r="H259" s="36"/>
      <c r="I259" s="338" t="s">
        <v>348</v>
      </c>
      <c r="J259" s="344" t="s">
        <v>286</v>
      </c>
      <c r="K259" s="51">
        <v>40</v>
      </c>
      <c r="L259" s="388"/>
      <c r="M259" s="38"/>
      <c r="N259" s="38"/>
      <c r="O259" s="37"/>
      <c r="P259" s="37"/>
      <c r="Q259" s="38"/>
      <c r="R259" s="38"/>
      <c r="S259" s="38"/>
      <c r="T259" s="38"/>
      <c r="U259" s="38"/>
      <c r="V259" s="38"/>
      <c r="W259" s="37"/>
      <c r="X259" s="438"/>
      <c r="Y259" s="430"/>
    </row>
    <row r="260" spans="2:27">
      <c r="B260" s="328" t="s">
        <v>351</v>
      </c>
      <c r="C260" s="325" t="s">
        <v>352</v>
      </c>
      <c r="D260" s="27">
        <v>8.0000000000000002E-3</v>
      </c>
      <c r="E260" s="27">
        <f>(SUM(M260:X260)*D260)</f>
        <v>0</v>
      </c>
      <c r="F260" s="326">
        <v>43466</v>
      </c>
      <c r="G260" s="336">
        <v>43830</v>
      </c>
      <c r="H260" s="36"/>
      <c r="I260" s="338" t="s">
        <v>348</v>
      </c>
      <c r="J260" s="344" t="s">
        <v>286</v>
      </c>
      <c r="K260" s="51">
        <v>15</v>
      </c>
      <c r="L260" s="389"/>
      <c r="M260" s="36"/>
      <c r="N260" s="36"/>
      <c r="O260" s="36"/>
      <c r="P260" s="36"/>
      <c r="Q260" s="36"/>
      <c r="R260" s="37"/>
      <c r="S260" s="36"/>
      <c r="T260" s="36"/>
      <c r="U260" s="36"/>
      <c r="V260" s="36"/>
      <c r="W260" s="37"/>
      <c r="X260" s="438"/>
      <c r="Y260" s="430"/>
    </row>
    <row r="261" spans="2:27">
      <c r="B261" s="328" t="s">
        <v>353</v>
      </c>
      <c r="C261" s="325" t="s">
        <v>354</v>
      </c>
      <c r="D261" s="27">
        <v>0.01</v>
      </c>
      <c r="E261" s="27">
        <f>(SUM(M261:X261)*D261)</f>
        <v>0</v>
      </c>
      <c r="F261" s="326">
        <v>43466</v>
      </c>
      <c r="G261" s="336">
        <v>43830</v>
      </c>
      <c r="H261" s="36"/>
      <c r="I261" s="338" t="s">
        <v>348</v>
      </c>
      <c r="J261" s="344" t="s">
        <v>286</v>
      </c>
      <c r="K261" s="51">
        <v>500</v>
      </c>
      <c r="L261" s="389"/>
      <c r="M261" s="36"/>
      <c r="N261" s="36"/>
      <c r="O261" s="36"/>
      <c r="P261" s="36"/>
      <c r="Q261" s="37"/>
      <c r="R261" s="37"/>
      <c r="S261" s="36"/>
      <c r="T261" s="36"/>
      <c r="U261" s="36"/>
      <c r="V261" s="36"/>
      <c r="W261" s="37"/>
      <c r="X261" s="438"/>
      <c r="Y261" s="430"/>
    </row>
    <row r="262" spans="2:27">
      <c r="B262" s="328" t="s">
        <v>355</v>
      </c>
      <c r="C262" s="325" t="s">
        <v>356</v>
      </c>
      <c r="D262" s="27">
        <v>8.0000000000000002E-3</v>
      </c>
      <c r="E262" s="27">
        <f>(SUM(M262:X262)*D262)</f>
        <v>0</v>
      </c>
      <c r="F262" s="326">
        <v>43466</v>
      </c>
      <c r="G262" s="336">
        <v>43830</v>
      </c>
      <c r="H262" s="36"/>
      <c r="I262" s="338" t="s">
        <v>348</v>
      </c>
      <c r="J262" s="344" t="s">
        <v>286</v>
      </c>
      <c r="K262" s="51">
        <v>50</v>
      </c>
      <c r="L262" s="389"/>
      <c r="M262" s="36"/>
      <c r="N262" s="36"/>
      <c r="O262" s="36"/>
      <c r="P262" s="36"/>
      <c r="Q262" s="36"/>
      <c r="R262" s="37"/>
      <c r="S262" s="37"/>
      <c r="T262" s="36"/>
      <c r="U262" s="36"/>
      <c r="V262" s="36"/>
      <c r="W262" s="37"/>
      <c r="X262" s="438"/>
      <c r="Y262" s="430"/>
    </row>
    <row r="263" spans="2:27">
      <c r="B263" s="328" t="s">
        <v>357</v>
      </c>
      <c r="C263" s="325" t="s">
        <v>358</v>
      </c>
      <c r="D263" s="27">
        <v>8.0000000000000002E-3</v>
      </c>
      <c r="E263" s="27">
        <f>(SUM(M263:X263)*D263)</f>
        <v>0</v>
      </c>
      <c r="F263" s="326">
        <v>43466</v>
      </c>
      <c r="G263" s="336">
        <v>43830</v>
      </c>
      <c r="H263" s="36"/>
      <c r="I263" s="338" t="s">
        <v>348</v>
      </c>
      <c r="J263" s="344" t="s">
        <v>286</v>
      </c>
      <c r="K263" s="51">
        <v>100</v>
      </c>
      <c r="L263" s="389"/>
      <c r="M263" s="36"/>
      <c r="N263" s="36"/>
      <c r="O263" s="36"/>
      <c r="P263" s="36"/>
      <c r="Q263" s="36"/>
      <c r="R263" s="36"/>
      <c r="S263" s="36"/>
      <c r="T263" s="36"/>
      <c r="U263" s="36"/>
      <c r="V263" s="36"/>
      <c r="W263" s="37"/>
      <c r="X263" s="438"/>
      <c r="Y263" s="430"/>
    </row>
    <row r="264" spans="2:27">
      <c r="B264" s="444" t="s">
        <v>359</v>
      </c>
      <c r="C264" s="39" t="s">
        <v>360</v>
      </c>
      <c r="D264" s="57">
        <f>SUM(D265:D270)</f>
        <v>0.04</v>
      </c>
      <c r="E264" s="40">
        <f>SUM(E265:E270)</f>
        <v>0</v>
      </c>
      <c r="F264" s="39"/>
      <c r="G264" s="39"/>
      <c r="H264" s="39"/>
      <c r="I264" s="383" t="s">
        <v>345</v>
      </c>
      <c r="J264" s="386"/>
      <c r="K264" s="397">
        <f>SUM(K265:K270)</f>
        <v>1265</v>
      </c>
      <c r="L264" s="49">
        <f>$D$77*D264</f>
        <v>1.6000000000000001E-3</v>
      </c>
      <c r="M264" s="39"/>
      <c r="N264" s="39"/>
      <c r="O264" s="39"/>
      <c r="P264" s="39"/>
      <c r="Q264" s="39"/>
      <c r="R264" s="39"/>
      <c r="S264" s="39"/>
      <c r="T264" s="39"/>
      <c r="U264" s="39"/>
      <c r="V264" s="39"/>
      <c r="W264" s="39"/>
      <c r="X264" s="445"/>
      <c r="Y264" s="431"/>
      <c r="AA264" s="33"/>
    </row>
    <row r="265" spans="2:27">
      <c r="B265" s="446" t="s">
        <v>361</v>
      </c>
      <c r="C265" s="56" t="s">
        <v>362</v>
      </c>
      <c r="D265" s="53">
        <v>8.0000000000000002E-3</v>
      </c>
      <c r="E265" s="27">
        <f>(SUM(M264:X264)*D265)</f>
        <v>0</v>
      </c>
      <c r="F265" s="390">
        <v>43466</v>
      </c>
      <c r="G265" s="54">
        <v>43830</v>
      </c>
      <c r="H265" s="54"/>
      <c r="I265" s="391" t="s">
        <v>348</v>
      </c>
      <c r="J265" s="344" t="s">
        <v>286</v>
      </c>
      <c r="K265" s="392">
        <v>200</v>
      </c>
      <c r="L265" s="392"/>
      <c r="M265" s="37"/>
      <c r="N265" s="37"/>
      <c r="O265" s="37"/>
      <c r="P265" s="37"/>
      <c r="Q265" s="37"/>
      <c r="R265" s="37"/>
      <c r="S265" s="37"/>
      <c r="T265" s="37"/>
      <c r="U265" s="37"/>
      <c r="V265" s="37"/>
      <c r="W265" s="37"/>
      <c r="X265" s="438"/>
      <c r="Y265" s="434"/>
    </row>
    <row r="266" spans="2:27">
      <c r="B266" s="446" t="s">
        <v>363</v>
      </c>
      <c r="C266" s="56" t="s">
        <v>364</v>
      </c>
      <c r="D266" s="53">
        <v>6.3E-3</v>
      </c>
      <c r="E266" s="27">
        <f>(SUM(M265:X265)*D266)</f>
        <v>0</v>
      </c>
      <c r="F266" s="326">
        <v>43466</v>
      </c>
      <c r="G266" s="336">
        <v>43830</v>
      </c>
      <c r="H266" s="36"/>
      <c r="I266" s="338" t="s">
        <v>348</v>
      </c>
      <c r="J266" s="344" t="s">
        <v>286</v>
      </c>
      <c r="K266" s="51">
        <v>90</v>
      </c>
      <c r="L266" s="388"/>
      <c r="M266" s="37"/>
      <c r="N266" s="37"/>
      <c r="O266" s="37"/>
      <c r="P266" s="37"/>
      <c r="Q266" s="37"/>
      <c r="R266" s="37"/>
      <c r="S266" s="37"/>
      <c r="T266" s="37"/>
      <c r="U266" s="37"/>
      <c r="V266" s="37"/>
      <c r="W266" s="37"/>
      <c r="X266" s="438"/>
      <c r="Y266" s="430"/>
    </row>
    <row r="267" spans="2:27">
      <c r="B267" s="446" t="s">
        <v>365</v>
      </c>
      <c r="C267" s="56" t="s">
        <v>366</v>
      </c>
      <c r="D267" s="53">
        <v>6.3E-3</v>
      </c>
      <c r="E267" s="53">
        <f>(SUM(M267:X267)*D267)</f>
        <v>0</v>
      </c>
      <c r="F267" s="390">
        <v>43466</v>
      </c>
      <c r="G267" s="54">
        <v>43830</v>
      </c>
      <c r="H267" s="38"/>
      <c r="I267" s="391" t="s">
        <v>348</v>
      </c>
      <c r="J267" s="344" t="s">
        <v>286</v>
      </c>
      <c r="K267" s="392">
        <v>45</v>
      </c>
      <c r="L267" s="388"/>
      <c r="M267" s="37"/>
      <c r="N267" s="37"/>
      <c r="O267" s="37"/>
      <c r="P267" s="37"/>
      <c r="Q267" s="37"/>
      <c r="R267" s="37"/>
      <c r="S267" s="37"/>
      <c r="T267" s="37"/>
      <c r="U267" s="37"/>
      <c r="V267" s="37"/>
      <c r="W267" s="37"/>
      <c r="X267" s="438"/>
      <c r="Y267" s="435"/>
    </row>
    <row r="268" spans="2:27" ht="30">
      <c r="B268" s="446" t="s">
        <v>367</v>
      </c>
      <c r="C268" s="56" t="s">
        <v>368</v>
      </c>
      <c r="D268" s="53">
        <v>6.6E-3</v>
      </c>
      <c r="E268" s="53">
        <f>(SUM(M268:X268)*D268)</f>
        <v>0</v>
      </c>
      <c r="F268" s="390">
        <v>43466</v>
      </c>
      <c r="G268" s="54">
        <v>43830</v>
      </c>
      <c r="H268" s="38"/>
      <c r="I268" s="391" t="s">
        <v>348</v>
      </c>
      <c r="J268" s="344" t="s">
        <v>286</v>
      </c>
      <c r="K268" s="392">
        <v>0</v>
      </c>
      <c r="L268" s="388"/>
      <c r="M268" s="37"/>
      <c r="N268" s="37"/>
      <c r="O268" s="37"/>
      <c r="P268" s="37"/>
      <c r="Q268" s="37"/>
      <c r="R268" s="37"/>
      <c r="S268" s="37"/>
      <c r="T268" s="37"/>
      <c r="U268" s="37"/>
      <c r="V268" s="37"/>
      <c r="W268" s="37"/>
      <c r="X268" s="438"/>
      <c r="Y268" s="435"/>
    </row>
    <row r="269" spans="2:27">
      <c r="B269" s="446" t="s">
        <v>369</v>
      </c>
      <c r="C269" s="56" t="s">
        <v>370</v>
      </c>
      <c r="D269" s="53">
        <v>6.3E-3</v>
      </c>
      <c r="E269" s="53">
        <f>(SUM(M269:X269)*D269)</f>
        <v>0</v>
      </c>
      <c r="F269" s="390">
        <v>43466</v>
      </c>
      <c r="G269" s="54">
        <v>43830</v>
      </c>
      <c r="H269" s="38"/>
      <c r="I269" s="391" t="s">
        <v>348</v>
      </c>
      <c r="J269" s="344" t="s">
        <v>286</v>
      </c>
      <c r="K269" s="392">
        <v>0</v>
      </c>
      <c r="L269" s="388"/>
      <c r="M269" s="37"/>
      <c r="N269" s="37"/>
      <c r="O269" s="37"/>
      <c r="P269" s="37"/>
      <c r="Q269" s="37"/>
      <c r="R269" s="37"/>
      <c r="S269" s="37"/>
      <c r="T269" s="37"/>
      <c r="U269" s="37"/>
      <c r="V269" s="37"/>
      <c r="W269" s="37"/>
      <c r="X269" s="438"/>
      <c r="Y269" s="435"/>
    </row>
    <row r="270" spans="2:27">
      <c r="B270" s="446" t="s">
        <v>371</v>
      </c>
      <c r="C270" s="56" t="s">
        <v>372</v>
      </c>
      <c r="D270" s="53">
        <v>6.4999999999999997E-3</v>
      </c>
      <c r="E270" s="53">
        <f>(SUM(M270:X270)*D270)</f>
        <v>0</v>
      </c>
      <c r="F270" s="390">
        <v>43466</v>
      </c>
      <c r="G270" s="54">
        <v>43830</v>
      </c>
      <c r="H270" s="38"/>
      <c r="I270" s="391" t="s">
        <v>348</v>
      </c>
      <c r="J270" s="344" t="s">
        <v>286</v>
      </c>
      <c r="K270" s="392">
        <v>930</v>
      </c>
      <c r="L270" s="388"/>
      <c r="M270" s="37"/>
      <c r="N270" s="37"/>
      <c r="O270" s="37"/>
      <c r="P270" s="37"/>
      <c r="Q270" s="37"/>
      <c r="R270" s="37"/>
      <c r="S270" s="37"/>
      <c r="T270" s="37"/>
      <c r="U270" s="37"/>
      <c r="V270" s="37"/>
      <c r="W270" s="37"/>
      <c r="X270" s="438"/>
      <c r="Y270" s="435"/>
    </row>
    <row r="271" spans="2:27" ht="45">
      <c r="B271" s="441" t="s">
        <v>373</v>
      </c>
      <c r="C271" s="39" t="s">
        <v>374</v>
      </c>
      <c r="D271" s="40">
        <f>SUM(D272:D276)</f>
        <v>7.0000000000000007E-2</v>
      </c>
      <c r="E271" s="40">
        <f>SUM(E272:E276)</f>
        <v>0</v>
      </c>
      <c r="F271" s="41"/>
      <c r="G271" s="42"/>
      <c r="H271" s="42"/>
      <c r="I271" s="393" t="s">
        <v>293</v>
      </c>
      <c r="J271" s="386"/>
      <c r="K271" s="49">
        <v>22200</v>
      </c>
      <c r="L271" s="49">
        <f>$D$77*D271</f>
        <v>2.8000000000000004E-3</v>
      </c>
      <c r="M271" s="50"/>
      <c r="N271" s="50"/>
      <c r="O271" s="50"/>
      <c r="P271" s="50"/>
      <c r="Q271" s="50"/>
      <c r="R271" s="50"/>
      <c r="S271" s="50"/>
      <c r="T271" s="50"/>
      <c r="U271" s="50"/>
      <c r="V271" s="50"/>
      <c r="W271" s="50"/>
      <c r="X271" s="443"/>
      <c r="Y271" s="432"/>
    </row>
    <row r="272" spans="2:27">
      <c r="B272" s="328" t="s">
        <v>375</v>
      </c>
      <c r="C272" s="343" t="s">
        <v>376</v>
      </c>
      <c r="D272" s="27">
        <v>0.01</v>
      </c>
      <c r="E272" s="27">
        <f>(SUM(M272:X272)*D272)</f>
        <v>0</v>
      </c>
      <c r="F272" s="326">
        <v>43466</v>
      </c>
      <c r="G272" s="336">
        <v>43830</v>
      </c>
      <c r="H272" s="336"/>
      <c r="I272" s="337" t="s">
        <v>377</v>
      </c>
      <c r="J272" s="344" t="s">
        <v>286</v>
      </c>
      <c r="K272" s="338"/>
      <c r="L272" s="51"/>
      <c r="M272" s="28"/>
      <c r="N272" s="28"/>
      <c r="O272" s="28"/>
      <c r="P272" s="28"/>
      <c r="Q272" s="28"/>
      <c r="R272" s="28"/>
      <c r="S272" s="28"/>
      <c r="T272" s="28"/>
      <c r="U272" s="28"/>
      <c r="V272" s="28"/>
      <c r="W272" s="28"/>
      <c r="X272" s="60"/>
      <c r="Y272" s="162"/>
    </row>
    <row r="273" spans="2:27" ht="30">
      <c r="B273" s="328" t="s">
        <v>378</v>
      </c>
      <c r="C273" s="343" t="s">
        <v>379</v>
      </c>
      <c r="D273" s="27">
        <v>0.02</v>
      </c>
      <c r="E273" s="27">
        <f>(SUM(M273:X273)*D273)</f>
        <v>0</v>
      </c>
      <c r="F273" s="326">
        <v>43466</v>
      </c>
      <c r="G273" s="336">
        <v>43830</v>
      </c>
      <c r="H273" s="336"/>
      <c r="I273" s="337" t="s">
        <v>377</v>
      </c>
      <c r="J273" s="344" t="s">
        <v>286</v>
      </c>
      <c r="K273" s="338"/>
      <c r="L273" s="51"/>
      <c r="M273" s="52"/>
      <c r="N273" s="52"/>
      <c r="O273" s="52"/>
      <c r="P273" s="52"/>
      <c r="Q273" s="52"/>
      <c r="R273" s="28"/>
      <c r="S273" s="28"/>
      <c r="T273" s="28"/>
      <c r="U273" s="28"/>
      <c r="V273" s="28"/>
      <c r="W273" s="52"/>
      <c r="X273" s="81"/>
      <c r="Y273" s="162"/>
    </row>
    <row r="274" spans="2:27" ht="30">
      <c r="B274" s="328" t="s">
        <v>380</v>
      </c>
      <c r="C274" s="344" t="s">
        <v>381</v>
      </c>
      <c r="D274" s="27">
        <v>0.02</v>
      </c>
      <c r="E274" s="27">
        <f>(SUM(M274:X274)*D274)</f>
        <v>0</v>
      </c>
      <c r="F274" s="326">
        <v>43646</v>
      </c>
      <c r="G274" s="336">
        <v>43830</v>
      </c>
      <c r="H274" s="336"/>
      <c r="I274" s="337" t="s">
        <v>377</v>
      </c>
      <c r="J274" s="344" t="s">
        <v>286</v>
      </c>
      <c r="K274" s="338"/>
      <c r="L274" s="51"/>
      <c r="M274" s="28"/>
      <c r="N274" s="28"/>
      <c r="O274" s="28"/>
      <c r="P274" s="28"/>
      <c r="Q274" s="28"/>
      <c r="R274" s="52"/>
      <c r="S274" s="52"/>
      <c r="T274" s="28"/>
      <c r="U274" s="52"/>
      <c r="V274" s="52"/>
      <c r="W274" s="28"/>
      <c r="X274" s="81"/>
      <c r="Y274" s="162"/>
    </row>
    <row r="275" spans="2:27" ht="30">
      <c r="B275" s="328" t="s">
        <v>382</v>
      </c>
      <c r="C275" s="344" t="s">
        <v>383</v>
      </c>
      <c r="D275" s="27">
        <v>0.01</v>
      </c>
      <c r="E275" s="27">
        <f>(SUM(M275:X275)*D275)</f>
        <v>0</v>
      </c>
      <c r="F275" s="336">
        <v>43466</v>
      </c>
      <c r="G275" s="336">
        <v>43830</v>
      </c>
      <c r="H275" s="336"/>
      <c r="I275" s="338" t="s">
        <v>377</v>
      </c>
      <c r="J275" s="344" t="s">
        <v>286</v>
      </c>
      <c r="K275" s="338"/>
      <c r="L275" s="51"/>
      <c r="M275" s="52"/>
      <c r="N275" s="52"/>
      <c r="O275" s="52"/>
      <c r="P275" s="52"/>
      <c r="Q275" s="52"/>
      <c r="R275" s="52"/>
      <c r="S275" s="52"/>
      <c r="T275" s="52"/>
      <c r="U275" s="52"/>
      <c r="V275" s="52"/>
      <c r="W275" s="52"/>
      <c r="X275" s="60"/>
      <c r="Y275" s="429"/>
    </row>
    <row r="276" spans="2:27" ht="15.75" thickBot="1">
      <c r="B276" s="329" t="s">
        <v>384</v>
      </c>
      <c r="C276" s="345" t="s">
        <v>385</v>
      </c>
      <c r="D276" s="82">
        <v>0.01</v>
      </c>
      <c r="E276" s="82">
        <f>(SUM(M276:X276)*D276)</f>
        <v>0</v>
      </c>
      <c r="F276" s="224">
        <v>43466</v>
      </c>
      <c r="G276" s="339">
        <v>43830</v>
      </c>
      <c r="H276" s="339"/>
      <c r="I276" s="83" t="s">
        <v>342</v>
      </c>
      <c r="J276" s="345" t="s">
        <v>286</v>
      </c>
      <c r="K276" s="242"/>
      <c r="L276" s="447"/>
      <c r="M276" s="247"/>
      <c r="N276" s="247"/>
      <c r="O276" s="247"/>
      <c r="P276" s="247"/>
      <c r="Q276" s="247"/>
      <c r="R276" s="247"/>
      <c r="S276" s="247"/>
      <c r="T276" s="247"/>
      <c r="U276" s="247"/>
      <c r="V276" s="247"/>
      <c r="W276" s="247"/>
      <c r="X276" s="89"/>
      <c r="Y276" s="430"/>
    </row>
    <row r="277" spans="2:27">
      <c r="K277" s="21"/>
      <c r="L277" s="34"/>
    </row>
    <row r="278" spans="2:27">
      <c r="I278" s="64"/>
      <c r="K278" s="21"/>
    </row>
    <row r="279" spans="2:27">
      <c r="K279" s="34"/>
      <c r="AA279" s="31"/>
    </row>
    <row r="280" spans="2:27">
      <c r="L280" s="21"/>
    </row>
  </sheetData>
  <mergeCells count="25">
    <mergeCell ref="W14:W15"/>
    <mergeCell ref="X14:X15"/>
    <mergeCell ref="Y14:Y15"/>
    <mergeCell ref="Q14:Q15"/>
    <mergeCell ref="R14:R15"/>
    <mergeCell ref="S14:S15"/>
    <mergeCell ref="T14:T15"/>
    <mergeCell ref="U14:U15"/>
    <mergeCell ref="V14:V15"/>
    <mergeCell ref="P14:P15"/>
    <mergeCell ref="C4:L4"/>
    <mergeCell ref="B10:B12"/>
    <mergeCell ref="M13:X13"/>
    <mergeCell ref="B14:B15"/>
    <mergeCell ref="C14:C15"/>
    <mergeCell ref="D14:E14"/>
    <mergeCell ref="F14:G14"/>
    <mergeCell ref="H14:H15"/>
    <mergeCell ref="I14:I15"/>
    <mergeCell ref="J14:J15"/>
    <mergeCell ref="K14:K15"/>
    <mergeCell ref="L14:L15"/>
    <mergeCell ref="M14:M15"/>
    <mergeCell ref="N14:N15"/>
    <mergeCell ref="O14:O15"/>
  </mergeCells>
  <conditionalFormatting sqref="D16">
    <cfRule type="cellIs" dxfId="66" priority="139" operator="notEqual">
      <formula>1</formula>
    </cfRule>
  </conditionalFormatting>
  <conditionalFormatting sqref="D44">
    <cfRule type="cellIs" dxfId="65" priority="67" operator="greaterThan">
      <formula>1</formula>
    </cfRule>
  </conditionalFormatting>
  <conditionalFormatting sqref="D27">
    <cfRule type="cellIs" dxfId="64" priority="68" operator="greaterThan">
      <formula>1</formula>
    </cfRule>
  </conditionalFormatting>
  <conditionalFormatting sqref="E138:E142">
    <cfRule type="expression" dxfId="63" priority="35">
      <formula>E138&gt;D138</formula>
    </cfRule>
  </conditionalFormatting>
  <conditionalFormatting sqref="E144">
    <cfRule type="expression" dxfId="62" priority="34">
      <formula>E144&gt;D144</formula>
    </cfRule>
  </conditionalFormatting>
  <conditionalFormatting sqref="E132:E134">
    <cfRule type="expression" dxfId="61" priority="37">
      <formula>E132&gt;D132</formula>
    </cfRule>
  </conditionalFormatting>
  <conditionalFormatting sqref="E19:E22 E24:E26">
    <cfRule type="expression" dxfId="60" priority="71">
      <formula>E19&gt;D19</formula>
    </cfRule>
  </conditionalFormatting>
  <conditionalFormatting sqref="D17">
    <cfRule type="cellIs" dxfId="59" priority="70" operator="greaterThan">
      <formula>1</formula>
    </cfRule>
  </conditionalFormatting>
  <conditionalFormatting sqref="E39 E41:E43 E29:E31 E33:E35 E46:E48">
    <cfRule type="expression" dxfId="58" priority="69">
      <formula>E29&gt;D29</formula>
    </cfRule>
  </conditionalFormatting>
  <conditionalFormatting sqref="E37:E38">
    <cfRule type="expression" dxfId="57" priority="66">
      <formula>E37&gt;D37</formula>
    </cfRule>
  </conditionalFormatting>
  <conditionalFormatting sqref="E49">
    <cfRule type="expression" dxfId="56" priority="65">
      <formula>E49&gt;D49</formula>
    </cfRule>
  </conditionalFormatting>
  <conditionalFormatting sqref="E58:E60 E52:E55">
    <cfRule type="expression" dxfId="55" priority="64">
      <formula>E52&gt;D52</formula>
    </cfRule>
  </conditionalFormatting>
  <conditionalFormatting sqref="E63:E65 E77:E80 E82:E84">
    <cfRule type="expression" dxfId="54" priority="63">
      <formula>E63&gt;#REF!</formula>
    </cfRule>
  </conditionalFormatting>
  <conditionalFormatting sqref="D61:E61">
    <cfRule type="cellIs" dxfId="53" priority="62" operator="greaterThan">
      <formula>1</formula>
    </cfRule>
  </conditionalFormatting>
  <conditionalFormatting sqref="E67:E70">
    <cfRule type="expression" dxfId="52" priority="61">
      <formula>E67&gt;#REF!</formula>
    </cfRule>
  </conditionalFormatting>
  <conditionalFormatting sqref="E72:E75">
    <cfRule type="expression" dxfId="51" priority="60">
      <formula>E72&gt;#REF!</formula>
    </cfRule>
  </conditionalFormatting>
  <conditionalFormatting sqref="E97:E99">
    <cfRule type="expression" dxfId="50" priority="59">
      <formula>E97&gt;D97</formula>
    </cfRule>
  </conditionalFormatting>
  <conditionalFormatting sqref="E87:E90">
    <cfRule type="expression" dxfId="49" priority="58">
      <formula>E87&gt;D87</formula>
    </cfRule>
  </conditionalFormatting>
  <conditionalFormatting sqref="D85">
    <cfRule type="cellIs" dxfId="48" priority="57" operator="greaterThan">
      <formula>1</formula>
    </cfRule>
  </conditionalFormatting>
  <conditionalFormatting sqref="E92:E95">
    <cfRule type="expression" dxfId="47" priority="56">
      <formula>E92&gt;D92</formula>
    </cfRule>
  </conditionalFormatting>
  <conditionalFormatting sqref="E101:E104">
    <cfRule type="expression" dxfId="46" priority="55">
      <formula>E101&gt;D101</formula>
    </cfRule>
  </conditionalFormatting>
  <conditionalFormatting sqref="E154 E148:E150 E107:E109 E113 E152 E160:E162 E165:E167 E170:E171 E124:E126">
    <cfRule type="expression" dxfId="45" priority="54">
      <formula>E107&gt;D107</formula>
    </cfRule>
  </conditionalFormatting>
  <conditionalFormatting sqref="E145">
    <cfRule type="expression" dxfId="44" priority="53">
      <formula>E145&gt;D145</formula>
    </cfRule>
  </conditionalFormatting>
  <conditionalFormatting sqref="E172">
    <cfRule type="expression" dxfId="43" priority="48">
      <formula>E172&gt;D172</formula>
    </cfRule>
  </conditionalFormatting>
  <conditionalFormatting sqref="D105">
    <cfRule type="cellIs" dxfId="42" priority="52" operator="greaterThan">
      <formula>1</formula>
    </cfRule>
  </conditionalFormatting>
  <conditionalFormatting sqref="D128">
    <cfRule type="cellIs" dxfId="41" priority="51" operator="greaterThan">
      <formula>1</formula>
    </cfRule>
  </conditionalFormatting>
  <conditionalFormatting sqref="E146">
    <cfRule type="cellIs" dxfId="40" priority="50" operator="greaterThan">
      <formula>1</formula>
    </cfRule>
  </conditionalFormatting>
  <conditionalFormatting sqref="D146">
    <cfRule type="cellIs" dxfId="39" priority="49" operator="greaterThan">
      <formula>1</formula>
    </cfRule>
  </conditionalFormatting>
  <conditionalFormatting sqref="E163">
    <cfRule type="expression" dxfId="38" priority="47">
      <formula>E163&gt;D163</formula>
    </cfRule>
  </conditionalFormatting>
  <conditionalFormatting sqref="E168">
    <cfRule type="expression" dxfId="37" priority="46">
      <formula>E168&gt;D168</formula>
    </cfRule>
  </conditionalFormatting>
  <conditionalFormatting sqref="E110:E112">
    <cfRule type="expression" dxfId="36" priority="45">
      <formula>E110&gt;D110</formula>
    </cfRule>
  </conditionalFormatting>
  <conditionalFormatting sqref="E122:E123">
    <cfRule type="expression" dxfId="35" priority="40">
      <formula>E122&gt;D122</formula>
    </cfRule>
  </conditionalFormatting>
  <conditionalFormatting sqref="E157">
    <cfRule type="expression" dxfId="34" priority="41">
      <formula>E157&gt;D157</formula>
    </cfRule>
  </conditionalFormatting>
  <conditionalFormatting sqref="E151">
    <cfRule type="expression" dxfId="33" priority="43">
      <formula>E151&gt;D151</formula>
    </cfRule>
  </conditionalFormatting>
  <conditionalFormatting sqref="E155:E156 E158">
    <cfRule type="expression" dxfId="32" priority="42">
      <formula>E155&gt;D155</formula>
    </cfRule>
  </conditionalFormatting>
  <conditionalFormatting sqref="E127">
    <cfRule type="expression" dxfId="31" priority="39">
      <formula>E127&gt;D127</formula>
    </cfRule>
  </conditionalFormatting>
  <conditionalFormatting sqref="E130:E131 E135">
    <cfRule type="expression" dxfId="30" priority="38">
      <formula>E130&gt;D130</formula>
    </cfRule>
  </conditionalFormatting>
  <conditionalFormatting sqref="E137">
    <cfRule type="expression" dxfId="29" priority="36">
      <formula>E137&gt;D137</formula>
    </cfRule>
  </conditionalFormatting>
  <conditionalFormatting sqref="D50">
    <cfRule type="cellIs" dxfId="28" priority="33" operator="greaterThan">
      <formula>1</formula>
    </cfRule>
  </conditionalFormatting>
  <conditionalFormatting sqref="D56">
    <cfRule type="cellIs" dxfId="27" priority="31" operator="greaterThan">
      <formula>1</formula>
    </cfRule>
  </conditionalFormatting>
  <conditionalFormatting sqref="E56">
    <cfRule type="cellIs" dxfId="26" priority="30" operator="greaterThan">
      <formula>1</formula>
    </cfRule>
  </conditionalFormatting>
  <conditionalFormatting sqref="E175:E177 E179:E183 E185:E193">
    <cfRule type="expression" dxfId="25" priority="29">
      <formula>E175&gt;D175</formula>
    </cfRule>
  </conditionalFormatting>
  <conditionalFormatting sqref="D173">
    <cfRule type="cellIs" dxfId="24" priority="28" operator="greaterThan">
      <formula>1</formula>
    </cfRule>
  </conditionalFormatting>
  <conditionalFormatting sqref="E200:E203 E196:E198 E205:E206">
    <cfRule type="expression" dxfId="23" priority="27">
      <formula>E196&gt;D196</formula>
    </cfRule>
  </conditionalFormatting>
  <conditionalFormatting sqref="D194">
    <cfRule type="cellIs" dxfId="22" priority="26" operator="greaterThan">
      <formula>1</formula>
    </cfRule>
  </conditionalFormatting>
  <conditionalFormatting sqref="E238">
    <cfRule type="expression" dxfId="21" priority="12">
      <formula>E238&gt;D238</formula>
    </cfRule>
  </conditionalFormatting>
  <conditionalFormatting sqref="D207">
    <cfRule type="cellIs" dxfId="20" priority="22" operator="greaterThan">
      <formula>1</formula>
    </cfRule>
  </conditionalFormatting>
  <conditionalFormatting sqref="E272:E275 E227:E228 E234 E237 E221:E224 E258:E263 E255:E256">
    <cfRule type="expression" dxfId="19" priority="21">
      <formula>E221&gt;D221</formula>
    </cfRule>
  </conditionalFormatting>
  <conditionalFormatting sqref="D219">
    <cfRule type="cellIs" dxfId="18" priority="20" operator="greaterThan">
      <formula>1</formula>
    </cfRule>
  </conditionalFormatting>
  <conditionalFormatting sqref="E225">
    <cfRule type="expression" dxfId="17" priority="19">
      <formula>E225&gt;D225</formula>
    </cfRule>
  </conditionalFormatting>
  <conditionalFormatting sqref="E265:E270">
    <cfRule type="expression" dxfId="16" priority="18">
      <formula>E265&gt;D265</formula>
    </cfRule>
  </conditionalFormatting>
  <conditionalFormatting sqref="E245:E248">
    <cfRule type="expression" dxfId="15" priority="17">
      <formula>E245&gt;D245</formula>
    </cfRule>
  </conditionalFormatting>
  <conditionalFormatting sqref="E250:E253">
    <cfRule type="expression" dxfId="14" priority="16">
      <formula>E250&gt;D250</formula>
    </cfRule>
  </conditionalFormatting>
  <conditionalFormatting sqref="E229">
    <cfRule type="expression" dxfId="13" priority="15">
      <formula>E229&gt;D229</formula>
    </cfRule>
  </conditionalFormatting>
  <conditionalFormatting sqref="E232">
    <cfRule type="expression" dxfId="12" priority="14">
      <formula>E232&gt;D232</formula>
    </cfRule>
  </conditionalFormatting>
  <conditionalFormatting sqref="E235">
    <cfRule type="expression" dxfId="11" priority="13">
      <formula>E235&gt;D235</formula>
    </cfRule>
  </conditionalFormatting>
  <conditionalFormatting sqref="E276">
    <cfRule type="expression" dxfId="10" priority="11">
      <formula>E276&gt;D276</formula>
    </cfRule>
  </conditionalFormatting>
  <conditionalFormatting sqref="E27">
    <cfRule type="cellIs" dxfId="9" priority="10" operator="greaterThan">
      <formula>1</formula>
    </cfRule>
  </conditionalFormatting>
  <conditionalFormatting sqref="E50">
    <cfRule type="cellIs" dxfId="8" priority="9" operator="greaterThan">
      <formula>1</formula>
    </cfRule>
  </conditionalFormatting>
  <conditionalFormatting sqref="E209">
    <cfRule type="expression" dxfId="7" priority="8">
      <formula>E209&gt;D209</formula>
    </cfRule>
  </conditionalFormatting>
  <conditionalFormatting sqref="E210">
    <cfRule type="expression" dxfId="6" priority="7">
      <formula>E210&gt;D210</formula>
    </cfRule>
  </conditionalFormatting>
  <conditionalFormatting sqref="E211:E213">
    <cfRule type="expression" dxfId="5" priority="6">
      <formula>E211&gt;D211</formula>
    </cfRule>
  </conditionalFormatting>
  <conditionalFormatting sqref="E215">
    <cfRule type="expression" dxfId="4" priority="5">
      <formula>E215&gt;D215</formula>
    </cfRule>
  </conditionalFormatting>
  <conditionalFormatting sqref="E216:E218">
    <cfRule type="expression" dxfId="3" priority="4">
      <formula>E216&gt;D216</formula>
    </cfRule>
  </conditionalFormatting>
  <conditionalFormatting sqref="E240:E243">
    <cfRule type="expression" dxfId="2" priority="3">
      <formula>E240&gt;D240</formula>
    </cfRule>
  </conditionalFormatting>
  <conditionalFormatting sqref="E115:E119">
    <cfRule type="expression" dxfId="1" priority="2">
      <formula>E115&gt;D115</formula>
    </cfRule>
  </conditionalFormatting>
  <conditionalFormatting sqref="E231">
    <cfRule type="expression" dxfId="0" priority="1">
      <formula>E231&gt;D231</formula>
    </cfRule>
  </conditionalFormatting>
  <printOptions horizontalCentered="1"/>
  <pageMargins left="0" right="0" top="0.35433070866141736" bottom="0.35433070866141736" header="0.31496062992125984" footer="0.31496062992125984"/>
  <pageSetup paperSize="9" scale="6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PRODUCTOS Y ACTIVIDADES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Responsable</cp:lastModifiedBy>
  <cp:lastPrinted>2019-03-28T18:19:22Z</cp:lastPrinted>
  <dcterms:created xsi:type="dcterms:W3CDTF">2017-07-11T19:46:44Z</dcterms:created>
  <dcterms:modified xsi:type="dcterms:W3CDTF">2020-06-13T00:13:44Z</dcterms:modified>
</cp:coreProperties>
</file>