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mc:AlternateContent xmlns:mc="http://schemas.openxmlformats.org/markup-compatibility/2006">
    <mc:Choice Requires="x15">
      <x15ac:absPath xmlns:x15ac="http://schemas.microsoft.com/office/spreadsheetml/2010/11/ac" url="E:\PLANIFICACIÓN 2021\RENDICIÓN DE CUENTAS\FASE 1\Respaldos\"/>
    </mc:Choice>
  </mc:AlternateContent>
  <bookViews>
    <workbookView xWindow="0" yWindow="0" windowWidth="20490" windowHeight="7155" firstSheet="1" activeTab="1"/>
  </bookViews>
  <sheets>
    <sheet name="DIVISIÓN PRESUPUESTO" sheetId="10" r:id="rId1"/>
    <sheet name="PRODUCTOS Y ACTIVIDADES" sheetId="15" r:id="rId2"/>
  </sheets>
  <definedNames>
    <definedName name="_xlnm._FilterDatabase" localSheetId="0" hidden="1">'DIVISIÓN PRESUPUESTO'!$A$1:$D$59</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Z252" i="15" l="1"/>
  <c r="Z247" i="15"/>
  <c r="Z242" i="15"/>
  <c r="Z193" i="15" l="1"/>
  <c r="Z175" i="15"/>
  <c r="Z170" i="15"/>
  <c r="Z165" i="15"/>
  <c r="Z159" i="15"/>
  <c r="E40" i="15" l="1"/>
  <c r="Z248" i="15"/>
  <c r="Z237" i="15"/>
  <c r="E237" i="15"/>
  <c r="AC76" i="15"/>
  <c r="D70" i="15"/>
  <c r="D66" i="15"/>
  <c r="D264" i="15"/>
  <c r="D259" i="15"/>
  <c r="D254" i="15"/>
  <c r="D236" i="15"/>
  <c r="D196" i="15"/>
  <c r="D195" i="15"/>
  <c r="D191" i="15"/>
  <c r="D186" i="15"/>
  <c r="D182" i="15"/>
  <c r="D117" i="15"/>
  <c r="D131" i="15"/>
  <c r="D125" i="15"/>
  <c r="D118" i="15"/>
  <c r="D112" i="15"/>
  <c r="D111" i="15"/>
  <c r="D107" i="15"/>
  <c r="D103" i="15"/>
  <c r="D99" i="15"/>
  <c r="D95" i="15"/>
  <c r="D94" i="15"/>
  <c r="D79" i="15"/>
  <c r="D78" i="15"/>
  <c r="D54" i="15"/>
  <c r="D44" i="15"/>
  <c r="D48" i="15"/>
  <c r="D43" i="15"/>
  <c r="D29" i="15"/>
  <c r="D18" i="15"/>
  <c r="D17" i="15"/>
  <c r="D275" i="15"/>
  <c r="E275" i="15"/>
  <c r="D274" i="15"/>
  <c r="E274" i="15"/>
  <c r="D273" i="15"/>
  <c r="D272" i="15"/>
  <c r="D271" i="15"/>
  <c r="E271" i="15"/>
  <c r="D270" i="15"/>
  <c r="E270" i="15"/>
  <c r="D269" i="15"/>
  <c r="E269" i="15"/>
  <c r="D267" i="15"/>
  <c r="E267" i="15"/>
  <c r="D266" i="15"/>
  <c r="E266" i="15"/>
  <c r="D265" i="15"/>
  <c r="D263" i="15"/>
  <c r="E263" i="15"/>
  <c r="D262" i="15"/>
  <c r="E262" i="15"/>
  <c r="D261" i="15"/>
  <c r="E261" i="15"/>
  <c r="D260" i="15"/>
  <c r="E260" i="15"/>
  <c r="E258" i="15"/>
  <c r="D258" i="15"/>
  <c r="D257" i="15"/>
  <c r="E257" i="15"/>
  <c r="E256" i="15"/>
  <c r="D256" i="15"/>
  <c r="D255" i="15"/>
  <c r="E255" i="15"/>
  <c r="AB252" i="15"/>
  <c r="E252" i="15"/>
  <c r="E250" i="15" s="1"/>
  <c r="E251" i="15"/>
  <c r="D250" i="15"/>
  <c r="Z249" i="15"/>
  <c r="E249" i="15"/>
  <c r="E248" i="15"/>
  <c r="AA247" i="15"/>
  <c r="E247" i="15"/>
  <c r="AA246" i="15"/>
  <c r="Z246" i="15"/>
  <c r="E246" i="15"/>
  <c r="Z245" i="15"/>
  <c r="E245" i="15"/>
  <c r="E244" i="15"/>
  <c r="K243" i="15"/>
  <c r="D243" i="15"/>
  <c r="E242" i="15"/>
  <c r="E241" i="15"/>
  <c r="Z240" i="15"/>
  <c r="E240" i="15"/>
  <c r="E239" i="15"/>
  <c r="Z238" i="15"/>
  <c r="E238" i="15"/>
  <c r="K236" i="15"/>
  <c r="AB235" i="15"/>
  <c r="AA235" i="15"/>
  <c r="E235" i="15"/>
  <c r="E234" i="15"/>
  <c r="E233" i="15"/>
  <c r="D233" i="15"/>
  <c r="E232" i="15"/>
  <c r="E231" i="15"/>
  <c r="E230" i="15"/>
  <c r="E229" i="15"/>
  <c r="D228" i="15"/>
  <c r="E227" i="15"/>
  <c r="E226" i="15"/>
  <c r="E225" i="15"/>
  <c r="D225" i="15"/>
  <c r="E224" i="15"/>
  <c r="E222" i="15" s="1"/>
  <c r="E223" i="15"/>
  <c r="D222" i="15"/>
  <c r="E221" i="15"/>
  <c r="E220" i="15"/>
  <c r="D219" i="15"/>
  <c r="E218" i="15"/>
  <c r="E217" i="15"/>
  <c r="E216" i="15" s="1"/>
  <c r="D216" i="15"/>
  <c r="E215" i="15"/>
  <c r="E214" i="15"/>
  <c r="E213" i="15" s="1"/>
  <c r="D213" i="15"/>
  <c r="E212" i="15"/>
  <c r="E211" i="15"/>
  <c r="D210" i="15"/>
  <c r="E209" i="15"/>
  <c r="E208" i="15"/>
  <c r="E207" i="15"/>
  <c r="D206" i="15"/>
  <c r="E205" i="15"/>
  <c r="E204" i="15"/>
  <c r="E203" i="15"/>
  <c r="L202" i="15"/>
  <c r="D202" i="15"/>
  <c r="E201" i="15"/>
  <c r="E196" i="15" s="1"/>
  <c r="E200" i="15"/>
  <c r="E199" i="15"/>
  <c r="E198" i="15"/>
  <c r="E197" i="15"/>
  <c r="L196" i="15"/>
  <c r="L195" i="15"/>
  <c r="E194" i="15"/>
  <c r="AB193" i="15"/>
  <c r="E193" i="15"/>
  <c r="E192" i="15"/>
  <c r="E191" i="15" s="1"/>
  <c r="E190" i="15"/>
  <c r="E189" i="15"/>
  <c r="E188" i="15"/>
  <c r="E187" i="15"/>
  <c r="D181" i="15"/>
  <c r="E185" i="15"/>
  <c r="E184" i="15"/>
  <c r="E183" i="15"/>
  <c r="E182" i="15" s="1"/>
  <c r="L181" i="15"/>
  <c r="K181" i="15"/>
  <c r="E180" i="15"/>
  <c r="E177" i="15" s="1"/>
  <c r="E179" i="15"/>
  <c r="E178" i="15"/>
  <c r="D177" i="15"/>
  <c r="E176" i="15"/>
  <c r="E175" i="15"/>
  <c r="E174" i="15"/>
  <c r="E173" i="15"/>
  <c r="D172" i="15"/>
  <c r="E171" i="15"/>
  <c r="E170" i="15"/>
  <c r="E169" i="15"/>
  <c r="E167" i="15" s="1"/>
  <c r="E168" i="15"/>
  <c r="D167" i="15"/>
  <c r="E166" i="15"/>
  <c r="E165" i="15"/>
  <c r="E164" i="15"/>
  <c r="E163" i="15"/>
  <c r="E162" i="15"/>
  <c r="D161" i="15"/>
  <c r="E160" i="15"/>
  <c r="E159" i="15"/>
  <c r="E158" i="15"/>
  <c r="E157" i="15"/>
  <c r="E156" i="15"/>
  <c r="D155" i="15"/>
  <c r="D154" i="15"/>
  <c r="L154" i="15"/>
  <c r="K154" i="15"/>
  <c r="E153" i="15"/>
  <c r="E152" i="15"/>
  <c r="E151" i="15" s="1"/>
  <c r="D151" i="15"/>
  <c r="E150" i="15"/>
  <c r="E149" i="15"/>
  <c r="E148" i="15"/>
  <c r="E147" i="15"/>
  <c r="D146" i="15"/>
  <c r="E145" i="15"/>
  <c r="E144" i="15"/>
  <c r="E143" i="15"/>
  <c r="E142" i="15"/>
  <c r="D141" i="15"/>
  <c r="D140" i="15"/>
  <c r="L140" i="15"/>
  <c r="K140" i="15"/>
  <c r="E139" i="15"/>
  <c r="E138" i="15"/>
  <c r="E136" i="15" s="1"/>
  <c r="E137" i="15"/>
  <c r="D136" i="15"/>
  <c r="E135" i="15"/>
  <c r="E134" i="15"/>
  <c r="E133" i="15"/>
  <c r="E132" i="15"/>
  <c r="E130" i="15"/>
  <c r="E129" i="15"/>
  <c r="E128" i="15"/>
  <c r="E127" i="15"/>
  <c r="E126" i="15"/>
  <c r="E124" i="15"/>
  <c r="E123" i="15"/>
  <c r="E122" i="15"/>
  <c r="E121" i="15"/>
  <c r="E120" i="15"/>
  <c r="E119" i="15"/>
  <c r="L117" i="15"/>
  <c r="K117" i="15"/>
  <c r="E116" i="15"/>
  <c r="E115" i="15"/>
  <c r="E114" i="15"/>
  <c r="E113" i="15"/>
  <c r="L111" i="15"/>
  <c r="K111" i="15"/>
  <c r="E110" i="15"/>
  <c r="E107" i="15" s="1"/>
  <c r="E109" i="15"/>
  <c r="E108" i="15"/>
  <c r="E106" i="15"/>
  <c r="E105" i="15"/>
  <c r="E104" i="15"/>
  <c r="E103" i="15"/>
  <c r="E102" i="15"/>
  <c r="E99" i="15" s="1"/>
  <c r="E101" i="15"/>
  <c r="E100" i="15"/>
  <c r="E98" i="15"/>
  <c r="E97" i="15"/>
  <c r="E96" i="15"/>
  <c r="E93" i="15"/>
  <c r="E89" i="15"/>
  <c r="E92" i="15"/>
  <c r="E91" i="15"/>
  <c r="E90" i="15"/>
  <c r="D89" i="15"/>
  <c r="E88" i="15"/>
  <c r="E87" i="15"/>
  <c r="E86" i="15"/>
  <c r="D85" i="15"/>
  <c r="D84" i="15"/>
  <c r="L84" i="15"/>
  <c r="E83" i="15"/>
  <c r="E82" i="15"/>
  <c r="E79" i="15" s="1"/>
  <c r="E78" i="15" s="1"/>
  <c r="E81" i="15"/>
  <c r="E80" i="15"/>
  <c r="L78" i="15"/>
  <c r="K78" i="15"/>
  <c r="AB77" i="15"/>
  <c r="AA77" i="15"/>
  <c r="Z77" i="15"/>
  <c r="E77" i="15"/>
  <c r="AB76" i="15"/>
  <c r="AA76" i="15"/>
  <c r="Z76" i="15"/>
  <c r="E76" i="15"/>
  <c r="L75" i="15"/>
  <c r="K75" i="15"/>
  <c r="D75" i="15"/>
  <c r="E74" i="15"/>
  <c r="E73" i="15"/>
  <c r="E72" i="15"/>
  <c r="E71" i="15"/>
  <c r="L70" i="15"/>
  <c r="K70" i="15"/>
  <c r="K65" i="15"/>
  <c r="E69" i="15"/>
  <c r="E68" i="15"/>
  <c r="E66" i="15"/>
  <c r="E67" i="15"/>
  <c r="L66" i="15"/>
  <c r="L65" i="15"/>
  <c r="E64" i="15"/>
  <c r="E63" i="15"/>
  <c r="E60" i="15"/>
  <c r="E62" i="15"/>
  <c r="E61" i="15"/>
  <c r="D60" i="15"/>
  <c r="E59" i="15"/>
  <c r="E54" i="15" s="1"/>
  <c r="E58" i="15"/>
  <c r="E57" i="15"/>
  <c r="E56" i="15"/>
  <c r="E55" i="15"/>
  <c r="E53" i="15"/>
  <c r="E52" i="15"/>
  <c r="E51" i="15"/>
  <c r="E50" i="15"/>
  <c r="E49" i="15"/>
  <c r="E47" i="15"/>
  <c r="E46" i="15"/>
  <c r="E45" i="15"/>
  <c r="E44" i="15" s="1"/>
  <c r="K43" i="15"/>
  <c r="E42" i="15"/>
  <c r="E41" i="15"/>
  <c r="E39" i="15"/>
  <c r="D38" i="15"/>
  <c r="E37" i="15"/>
  <c r="E36" i="15"/>
  <c r="E35" i="15"/>
  <c r="D34" i="15"/>
  <c r="D28" i="15"/>
  <c r="E33" i="15"/>
  <c r="E32" i="15"/>
  <c r="E31" i="15"/>
  <c r="E30" i="15"/>
  <c r="E27" i="15"/>
  <c r="E26" i="15"/>
  <c r="E25" i="15"/>
  <c r="E24" i="15"/>
  <c r="D23" i="15"/>
  <c r="E22" i="15"/>
  <c r="E21" i="15"/>
  <c r="E20" i="15"/>
  <c r="E19" i="15"/>
  <c r="E206" i="15"/>
  <c r="K195" i="15"/>
  <c r="K16" i="15"/>
  <c r="L16" i="15"/>
  <c r="L279" i="15"/>
  <c r="D65" i="15"/>
  <c r="E268" i="15"/>
  <c r="L280" i="15"/>
  <c r="E265" i="15"/>
  <c r="E273" i="15"/>
  <c r="E272" i="15"/>
  <c r="D268" i="15"/>
  <c r="D253" i="15"/>
  <c r="D16" i="15"/>
  <c r="D56" i="10"/>
  <c r="D55" i="10"/>
  <c r="D2" i="10"/>
  <c r="D50" i="10"/>
  <c r="D49" i="10"/>
  <c r="D51" i="10"/>
  <c r="D21" i="10"/>
  <c r="D35" i="10"/>
  <c r="D46" i="10"/>
  <c r="D47" i="10"/>
  <c r="D53" i="10"/>
  <c r="D45" i="10"/>
  <c r="D52" i="10"/>
  <c r="D42" i="10"/>
  <c r="D40" i="10"/>
  <c r="D39" i="10"/>
  <c r="D29" i="10"/>
  <c r="D19" i="10"/>
  <c r="D23" i="10"/>
  <c r="D48" i="10"/>
  <c r="D54" i="10"/>
  <c r="D43" i="10"/>
  <c r="D41" i="10"/>
  <c r="D38" i="10"/>
  <c r="D14" i="10"/>
  <c r="D15" i="10"/>
  <c r="D18" i="10"/>
  <c r="D37" i="10"/>
  <c r="D30" i="10"/>
  <c r="D17" i="10"/>
  <c r="D6" i="10"/>
  <c r="D5" i="10"/>
  <c r="D16" i="10"/>
  <c r="D13" i="10"/>
  <c r="D7" i="10"/>
  <c r="D12" i="10"/>
  <c r="D11" i="10"/>
  <c r="D10" i="10"/>
  <c r="D9" i="10"/>
  <c r="D25" i="10"/>
  <c r="D8" i="10"/>
  <c r="D24" i="10"/>
  <c r="D20" i="10"/>
  <c r="D28" i="10"/>
  <c r="D22" i="10"/>
  <c r="D34" i="10"/>
  <c r="D31" i="10"/>
  <c r="D32" i="10"/>
  <c r="D3" i="10"/>
  <c r="D4" i="10"/>
  <c r="D33" i="10"/>
  <c r="D36" i="10"/>
  <c r="D26" i="10"/>
  <c r="D27" i="10"/>
  <c r="D1" i="10"/>
  <c r="E48" i="15"/>
  <c r="E186" i="15"/>
  <c r="E85" i="15"/>
  <c r="E84" i="15"/>
  <c r="E38" i="15"/>
  <c r="E34" i="15"/>
  <c r="E29" i="15"/>
  <c r="E23" i="15"/>
  <c r="E259" i="15" l="1"/>
  <c r="E254" i="15"/>
  <c r="E228" i="15"/>
  <c r="E219" i="15"/>
  <c r="E210" i="15"/>
  <c r="E202" i="15"/>
  <c r="E264" i="15"/>
  <c r="E243" i="15"/>
  <c r="E236" i="15"/>
  <c r="E18" i="15"/>
  <c r="E17" i="15" s="1"/>
  <c r="E172" i="15"/>
  <c r="E161" i="15"/>
  <c r="E155" i="15"/>
  <c r="E75" i="15"/>
  <c r="E43" i="15"/>
  <c r="E181" i="15"/>
  <c r="E146" i="15"/>
  <c r="E141" i="15"/>
  <c r="E131" i="15"/>
  <c r="E125" i="15"/>
  <c r="E118" i="15"/>
  <c r="E112" i="15"/>
  <c r="E111" i="15" s="1"/>
  <c r="E95" i="15"/>
  <c r="E94" i="15" s="1"/>
  <c r="E70" i="15"/>
  <c r="E65" i="15" s="1"/>
  <c r="E28" i="15"/>
  <c r="E253" i="15" l="1"/>
  <c r="E195" i="15"/>
  <c r="E154" i="15"/>
  <c r="E140" i="15"/>
  <c r="E117" i="15"/>
  <c r="E16" i="15" l="1"/>
</calcChain>
</file>

<file path=xl/comments1.xml><?xml version="1.0" encoding="utf-8"?>
<comments xmlns="http://schemas.openxmlformats.org/spreadsheetml/2006/main">
  <authors>
    <author>Lenovo</author>
    <author>Responsable</author>
  </authors>
  <commentList>
    <comment ref="H14" authorId="0" shapeId="0">
      <text>
        <r>
          <rPr>
            <b/>
            <sz val="9"/>
            <color indexed="81"/>
            <rFont val="Tahoma"/>
            <family val="2"/>
          </rPr>
          <t xml:space="preserve">Fecha en la que se terminó la actividad
</t>
        </r>
      </text>
    </comment>
    <comment ref="I14" authorId="0" shapeId="0">
      <text>
        <r>
          <rPr>
            <b/>
            <sz val="9"/>
            <color indexed="81"/>
            <rFont val="Tahoma"/>
            <family val="2"/>
          </rPr>
          <t>Los medios detallados en las atividades 1, 2, 3, están como un ejemplo en función del Marco Lógico, favor revisar y completar con el técnico responsable del proyecto, los medios de verificación para todas las actividades</t>
        </r>
      </text>
    </comment>
    <comment ref="Y14" authorId="0" shapeId="0">
      <text>
        <r>
          <rPr>
            <b/>
            <sz val="9"/>
            <color indexed="81"/>
            <rFont val="Tahoma"/>
            <family val="2"/>
          </rPr>
          <t>Detallar las actividades mensuales realizadas, mantener el formato del ejemplo</t>
        </r>
      </text>
    </comment>
    <comment ref="D1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1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28"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28"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65"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65"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1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117"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81"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181"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D195"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E195" authorId="0" shapeId="0">
      <text>
        <r>
          <rPr>
            <b/>
            <sz val="9"/>
            <color indexed="81"/>
            <rFont val="Tahoma"/>
            <family val="2"/>
          </rPr>
          <t>Lenovo:</t>
        </r>
        <r>
          <rPr>
            <sz val="9"/>
            <color indexed="81"/>
            <rFont val="Tahoma"/>
            <family val="2"/>
          </rPr>
          <t xml:space="preserve">
PESO DEL RUBRO LO DA EL DIRECTOR DE ESTACIÓN CON EL EQUIPO DE TRABAJO
</t>
        </r>
      </text>
    </comment>
    <comment ref="K196" authorId="1" shapeId="0">
      <text>
        <r>
          <rPr>
            <b/>
            <sz val="9"/>
            <color indexed="81"/>
            <rFont val="Tahoma"/>
            <family val="2"/>
          </rPr>
          <t>Responsable:</t>
        </r>
        <r>
          <rPr>
            <sz val="9"/>
            <color indexed="81"/>
            <rFont val="Tahoma"/>
            <family val="2"/>
          </rPr>
          <t xml:space="preserve">
Valor indicado en la proyección de ingresos, considerado en el balance de ingresos del e-SIGEF</t>
        </r>
      </text>
    </comment>
    <comment ref="Y197" authorId="1" shapeId="0">
      <text>
        <r>
          <rPr>
            <b/>
            <sz val="9"/>
            <color indexed="81"/>
            <rFont val="Tahoma"/>
            <family val="2"/>
          </rPr>
          <t>Responsable:</t>
        </r>
        <r>
          <rPr>
            <sz val="9"/>
            <color indexed="81"/>
            <rFont val="Tahoma"/>
            <family val="2"/>
          </rPr>
          <t xml:space="preserve">
Producción considera una nueva proyección donde generará un ingreso de $ 3864, en el presente año</t>
        </r>
      </text>
    </comment>
    <comment ref="Y202" authorId="1" shapeId="0">
      <text>
        <r>
          <rPr>
            <b/>
            <sz val="9"/>
            <color indexed="81"/>
            <rFont val="Tahoma"/>
            <family val="2"/>
          </rPr>
          <t>Responsable:</t>
        </r>
        <r>
          <rPr>
            <sz val="9"/>
            <color indexed="81"/>
            <rFont val="Tahoma"/>
            <family val="2"/>
          </rPr>
          <t xml:space="preserve">
producción indica una una proyección 2020 generando en esta actividad $ 2006,08</t>
        </r>
      </text>
    </comment>
    <comment ref="Y240" authorId="1" shapeId="0">
      <text>
        <r>
          <rPr>
            <b/>
            <sz val="9"/>
            <color indexed="81"/>
            <rFont val="Tahoma"/>
            <family val="2"/>
          </rPr>
          <t>Responsable:</t>
        </r>
        <r>
          <rPr>
            <sz val="9"/>
            <color indexed="81"/>
            <rFont val="Tahoma"/>
            <family val="2"/>
          </rPr>
          <t xml:space="preserve">
Se  va ha genera $ 28,600 en este rubro</t>
        </r>
      </text>
    </comment>
    <comment ref="Y242" authorId="1" shapeId="0">
      <text>
        <r>
          <rPr>
            <b/>
            <sz val="9"/>
            <color indexed="81"/>
            <rFont val="Tahoma"/>
            <family val="2"/>
          </rPr>
          <t>Responsable:</t>
        </r>
        <r>
          <rPr>
            <sz val="9"/>
            <color indexed="81"/>
            <rFont val="Tahoma"/>
            <family val="2"/>
          </rPr>
          <t xml:space="preserve">
Se  va ha genera $ 28,600 en este rubro</t>
        </r>
      </text>
    </comment>
    <comment ref="K253" authorId="1" shapeId="0">
      <text>
        <r>
          <rPr>
            <b/>
            <sz val="9"/>
            <color indexed="81"/>
            <rFont val="Tahoma"/>
            <family val="2"/>
          </rPr>
          <t>Responsable:</t>
        </r>
        <r>
          <rPr>
            <sz val="9"/>
            <color indexed="81"/>
            <rFont val="Tahoma"/>
            <family val="2"/>
          </rPr>
          <t xml:space="preserve">
modificacion presupuestaria -57,68</t>
        </r>
      </text>
    </comment>
    <comment ref="L253" authorId="1" shapeId="0">
      <text>
        <r>
          <rPr>
            <b/>
            <sz val="9"/>
            <color indexed="81"/>
            <rFont val="Tahoma"/>
            <family val="2"/>
          </rPr>
          <t>Responsable:</t>
        </r>
        <r>
          <rPr>
            <sz val="9"/>
            <color indexed="81"/>
            <rFont val="Tahoma"/>
            <family val="2"/>
          </rPr>
          <t xml:space="preserve">
modificacion presupuestaria -57,68</t>
        </r>
      </text>
    </comment>
  </commentList>
</comments>
</file>

<file path=xl/sharedStrings.xml><?xml version="1.0" encoding="utf-8"?>
<sst xmlns="http://schemas.openxmlformats.org/spreadsheetml/2006/main" count="1316" uniqueCount="624">
  <si>
    <t>Planificado</t>
  </si>
  <si>
    <t>Ponderación</t>
  </si>
  <si>
    <t>Responsable</t>
  </si>
  <si>
    <t>Presupuesto</t>
  </si>
  <si>
    <t>P1 A1</t>
  </si>
  <si>
    <t>P1 A2</t>
  </si>
  <si>
    <t>P1 A3</t>
  </si>
  <si>
    <t>P1 A4</t>
  </si>
  <si>
    <t>P1 A5</t>
  </si>
  <si>
    <t>P2 A1</t>
  </si>
  <si>
    <t>P2 A2</t>
  </si>
  <si>
    <t>P2 A3</t>
  </si>
  <si>
    <t>P2 A4</t>
  </si>
  <si>
    <t>P2 A5</t>
  </si>
  <si>
    <t>P2 A6</t>
  </si>
  <si>
    <t>P3 A1</t>
  </si>
  <si>
    <t>P3 A2</t>
  </si>
  <si>
    <t>P4 A1</t>
  </si>
  <si>
    <t>P4 A2</t>
  </si>
  <si>
    <t>P4 A3</t>
  </si>
  <si>
    <t>Descripción</t>
  </si>
  <si>
    <t>Producto 1</t>
  </si>
  <si>
    <t>Producto 4</t>
  </si>
  <si>
    <t>Producto 3</t>
  </si>
  <si>
    <t>Producto 2</t>
  </si>
  <si>
    <t>Producto / Actividades</t>
  </si>
  <si>
    <t>Programación</t>
  </si>
  <si>
    <t>Fecha Inicio</t>
  </si>
  <si>
    <t>Fecha Fin</t>
  </si>
  <si>
    <t>Ejecución</t>
  </si>
  <si>
    <t>Observaciones</t>
  </si>
  <si>
    <t>Período de ejecución:</t>
  </si>
  <si>
    <t>Objetivo:</t>
  </si>
  <si>
    <t>Rubro o Enfoque</t>
  </si>
  <si>
    <t>POA ESTACIÓN EXPERIMENTAL</t>
  </si>
  <si>
    <t>ENERO</t>
  </si>
  <si>
    <t>FEBRERO</t>
  </si>
  <si>
    <t>MARZO</t>
  </si>
  <si>
    <t>ABRIL</t>
  </si>
  <si>
    <t>MAYO</t>
  </si>
  <si>
    <t>JUNIO</t>
  </si>
  <si>
    <t>JULIO</t>
  </si>
  <si>
    <t>AGOSTO</t>
  </si>
  <si>
    <t>SEPTIEMBRE</t>
  </si>
  <si>
    <t>OCTUBRE</t>
  </si>
  <si>
    <t>NOVIEMBRE</t>
  </si>
  <si>
    <t>DICIEMBRE</t>
  </si>
  <si>
    <t>Director:</t>
  </si>
  <si>
    <t>Fecha Cumplimiento/ Finalización</t>
  </si>
  <si>
    <t>Número de Rubros o Enfoques</t>
  </si>
  <si>
    <t>Indicador de Resultado / Medio de Verificación</t>
  </si>
  <si>
    <t>Ingresos generados por ventas</t>
  </si>
  <si>
    <t>Personal</t>
  </si>
  <si>
    <t xml:space="preserve">Informe de evaluación de plantas promisorias del banco de germoplasma </t>
  </si>
  <si>
    <t>Mantenimiento agronómico (chapia, corona, fertilización, control fitosanitario y poda)</t>
  </si>
  <si>
    <t>Libro de campo</t>
  </si>
  <si>
    <t>Elaboración del Informe</t>
  </si>
  <si>
    <t>Informe Final</t>
  </si>
  <si>
    <t>P3 A3</t>
  </si>
  <si>
    <t>Informe - libro de campo</t>
  </si>
  <si>
    <t>P3 A4</t>
  </si>
  <si>
    <t>Total presupuesto</t>
  </si>
  <si>
    <t>Administrativo</t>
  </si>
  <si>
    <t>Extintores</t>
  </si>
  <si>
    <t>Telefonia</t>
  </si>
  <si>
    <t>Correo</t>
  </si>
  <si>
    <t>Combustible vehículos</t>
  </si>
  <si>
    <t>Operativo</t>
  </si>
  <si>
    <t>Producción</t>
  </si>
  <si>
    <t>Investigación</t>
  </si>
  <si>
    <t>Insumos investigación</t>
  </si>
  <si>
    <t>Materiales de oficina</t>
  </si>
  <si>
    <t>Transferencia</t>
  </si>
  <si>
    <t>Viáticos producción</t>
  </si>
  <si>
    <t>Viáticos investigación</t>
  </si>
  <si>
    <t>Viáticos administración</t>
  </si>
  <si>
    <t>Materiales de aseo</t>
  </si>
  <si>
    <t>CATEGORIA</t>
  </si>
  <si>
    <t>AREA</t>
  </si>
  <si>
    <t>Enero,2020 - Diciembre,2020</t>
  </si>
  <si>
    <t>Plan Operativo Anual 2020</t>
  </si>
  <si>
    <t>Dr. Antonio Bustamante</t>
  </si>
  <si>
    <t>Mantenimiento agronómico (control de maleza, fertilización, control fitosanitario y desoje)</t>
  </si>
  <si>
    <t>Evaluación de datos vegetativos.</t>
  </si>
  <si>
    <t>Elaboración del Informe.</t>
  </si>
  <si>
    <t>Toma de datos de campo.</t>
  </si>
  <si>
    <t>Mantenimiento agronómico (chapia, corona, fertilización, control fitosanitario y deshoje).</t>
  </si>
  <si>
    <t>BANANO</t>
  </si>
  <si>
    <t>P1. Conservación, manejo y uso de la diversidad genética vegetal conservada en la EET-Pichilingue</t>
  </si>
  <si>
    <t>Caracterización morfológica de accesiones colectadas</t>
  </si>
  <si>
    <t>Refrescamiento de las accesiones de las colecciones de camote y especies medicinales/aromáticas</t>
  </si>
  <si>
    <t>P2. Caracterización morfológica de genotipos de aguacate colectados en varios sectores del Litoral.</t>
  </si>
  <si>
    <t>Selección del número de genotipos a caracterizar</t>
  </si>
  <si>
    <t>Caracterización morfológica de accesiones seleccionadas</t>
  </si>
  <si>
    <t>Elaboración de informe</t>
  </si>
  <si>
    <t>Mantenimiento agronómico (control de maleza, fertilización, control fitosanitario y poda)</t>
  </si>
  <si>
    <t>RECURSO FITOGENÉTICO</t>
  </si>
  <si>
    <t>P1. Establecimiento de parcelas madres ( jardin clonal) de cultivos banano plátano con caracteristicas sobresalientes.</t>
  </si>
  <si>
    <t>Elaboración de informe.</t>
  </si>
  <si>
    <t xml:space="preserve">Establecimiento del ensayo </t>
  </si>
  <si>
    <t>Biotecnologia</t>
  </si>
  <si>
    <t>P1. Evaluación comparativa de plantas de varios genotipos de cacao obtenidas por estacas ortotrópicas y Embriogénesis Somática en la EET Pichilingue</t>
  </si>
  <si>
    <t>Informe del comportamiento de  plantas a nivel de campo</t>
  </si>
  <si>
    <t>Mantenimiento y manejo agronómico (fertilización, control fitosanitario, riego y poda)</t>
  </si>
  <si>
    <t>Libro de campo, Fotografìas</t>
  </si>
  <si>
    <t>I. Garzòn C.</t>
  </si>
  <si>
    <t xml:space="preserve">Cosecha y registro de datos de rendimiento </t>
  </si>
  <si>
    <t>Informe Tècnico Final</t>
  </si>
  <si>
    <r>
      <t xml:space="preserve">P2. Ajuste del balance auxinas - citoquininas en la fase de multiplicación de plantas </t>
    </r>
    <r>
      <rPr>
        <b/>
        <i/>
        <sz val="11"/>
        <color indexed="8"/>
        <rFont val="Calibri"/>
        <family val="2"/>
      </rPr>
      <t>in vitro</t>
    </r>
    <r>
      <rPr>
        <b/>
        <sz val="11"/>
        <color indexed="8"/>
        <rFont val="Calibri"/>
        <family val="2"/>
      </rPr>
      <t xml:space="preserve"> de plátano mediante cultivo de meristemos</t>
    </r>
  </si>
  <si>
    <t xml:space="preserve">Informe tècnico del ensayo evaluado </t>
  </si>
  <si>
    <t>P2A1</t>
  </si>
  <si>
    <t>Selección de plantas para extracciòn de cormos</t>
  </si>
  <si>
    <t>P2A2</t>
  </si>
  <si>
    <r>
      <t xml:space="preserve">Siembra y establecimiento ensayo </t>
    </r>
    <r>
      <rPr>
        <i/>
        <sz val="11"/>
        <color indexed="8"/>
        <rFont val="Calibri"/>
        <family val="2"/>
      </rPr>
      <t>in vitro</t>
    </r>
    <r>
      <rPr>
        <sz val="11"/>
        <color theme="1"/>
        <rFont val="Calibri"/>
        <family val="2"/>
        <scheme val="minor"/>
      </rPr>
      <t xml:space="preserve"> en el laboratorio</t>
    </r>
  </si>
  <si>
    <t>31/04/2020</t>
  </si>
  <si>
    <t>P2A3</t>
  </si>
  <si>
    <t>Manejo de explantes (ruptura dominancia, repiques y cambios de medios permanentes)</t>
  </si>
  <si>
    <t>P2A4</t>
  </si>
  <si>
    <t xml:space="preserve">Registro de datos sobre variables de interés  </t>
  </si>
  <si>
    <t>Libro de campo, cuadro de datos, Fotografìas</t>
  </si>
  <si>
    <t>P2A5</t>
  </si>
  <si>
    <t>Elaboraciòn de Informe</t>
  </si>
  <si>
    <t>Informe técnico</t>
  </si>
  <si>
    <t>P3. Ajuste de protocolos para la detección de agentes causales de principales enfermedades de especies musáceas, mediante métodos moleculares</t>
  </si>
  <si>
    <t>P3A1</t>
  </si>
  <si>
    <t>Validación de metodologías de extracción de ADN a partir de tejidos enfermo y cultivos puros</t>
  </si>
  <si>
    <t>Cuaderno de laboratorio, Bitácora</t>
  </si>
  <si>
    <t xml:space="preserve">Cuantificación y Validación de ADN´s </t>
  </si>
  <si>
    <t>Cuaderno de Laboratorio Bitacora fotografìas</t>
  </si>
  <si>
    <t xml:space="preserve">Amplificación de ADN´s con marcadores específicos </t>
  </si>
  <si>
    <t>31/06/2020</t>
  </si>
  <si>
    <t xml:space="preserve">Evaluación en multiplex para amplificación de ADN´s con primers específicos </t>
  </si>
  <si>
    <t>31/0102020</t>
  </si>
  <si>
    <t>Elaboración de Informe</t>
  </si>
  <si>
    <t>Informe Técnico</t>
  </si>
  <si>
    <t xml:space="preserve">P4. Desarrollo de sistema para detección y cuantificación de mezclas de almendras de cacao Nacional con CCN-51 mediante herramientas moleculares. </t>
  </si>
  <si>
    <t>Informe de avance de protocolos para detecciòn de mezclas de cacao Nacional y CCN-51</t>
  </si>
  <si>
    <t>Ajuste de PCRrt para corridas de mezclas simuladas</t>
  </si>
  <si>
    <t>Cuaderno de Laboratorio, Bitacora fotografìas</t>
  </si>
  <si>
    <t xml:space="preserve">Genotipaje de a partir de muestras de ADN de almendras  </t>
  </si>
  <si>
    <t xml:space="preserve">Elaboraciòn de matrices alelicas y analisis de datos </t>
  </si>
  <si>
    <t>P4 A4</t>
  </si>
  <si>
    <t>Protección Vegetal</t>
  </si>
  <si>
    <t>Registro de datos</t>
  </si>
  <si>
    <t>D.Vera/K. Solís</t>
  </si>
  <si>
    <t>D.Vera/K. Solís / S. Peñaherrera</t>
  </si>
  <si>
    <t>Elaboración del Informe de resultados</t>
  </si>
  <si>
    <r>
      <t xml:space="preserve">P2. Estimación del umbral de daño causado por </t>
    </r>
    <r>
      <rPr>
        <b/>
        <i/>
        <sz val="11"/>
        <color indexed="8"/>
        <rFont val="Calibri"/>
        <family val="2"/>
      </rPr>
      <t>Cosmopolites sordidus</t>
    </r>
    <r>
      <rPr>
        <b/>
        <sz val="11"/>
        <color indexed="8"/>
        <rFont val="Calibri"/>
        <family val="2"/>
      </rPr>
      <t xml:space="preserve"> (Coleoptera: Dryophthoridae) en plátano cultivar barraganete</t>
    </r>
  </si>
  <si>
    <t>Informe de la estimación del umbral de daño causado por Cosmopolites sordidus en cultivares de plátano</t>
  </si>
  <si>
    <t>Preparación de trampas en el campo</t>
  </si>
  <si>
    <t>R. Quijije</t>
  </si>
  <si>
    <t>Recolección de insectos en trampas y preparación de nuevas trampas</t>
  </si>
  <si>
    <t>P.3 Análisis fitopatológico/insectos a muestras vegetales</t>
  </si>
  <si>
    <t>Informes fitosanitarios</t>
  </si>
  <si>
    <t>S. Peñaherrera</t>
  </si>
  <si>
    <t>Ánálisis de muestras insectos ( nematológicos y determinación insectos)</t>
  </si>
  <si>
    <t>Ganadería- Producción</t>
  </si>
  <si>
    <t xml:space="preserve">P1. Producción de bovinos para ser utilizado como  pie de cria. </t>
  </si>
  <si>
    <t>Plan sanitario de ganado bovino</t>
  </si>
  <si>
    <t>Luis Pinargote</t>
  </si>
  <si>
    <t>Plan reproductivo para el mejoramiento bovino</t>
  </si>
  <si>
    <t>Ganadería- Investigacion</t>
  </si>
  <si>
    <t>Evaluacion productiva un hibrido de maiz promisorio como alternativa forrajera, con alta calidad protéica</t>
  </si>
  <si>
    <t>Informe de avance</t>
  </si>
  <si>
    <t xml:space="preserve">Selección de donadoras de embriones </t>
  </si>
  <si>
    <t xml:space="preserve">selección de receptoras de embriones </t>
  </si>
  <si>
    <t>Trasnferencia de embriones obtenidos mediante colecta</t>
  </si>
  <si>
    <t xml:space="preserve">Evaluacion de la tasa de preñez en las receptoras de embriones </t>
  </si>
  <si>
    <t>P1. Producción de dos híbridos de maíz formados, uno para producción de grano y otro para producción de forraje.</t>
  </si>
  <si>
    <t>Número de alternativas tecnológicas para producción generadas.</t>
  </si>
  <si>
    <t xml:space="preserve">Dr. Marlon Caicedo V., e Ing. Paúl Villavicencio L. </t>
  </si>
  <si>
    <r>
      <rPr>
        <b/>
        <sz val="11"/>
        <color indexed="8"/>
        <rFont val="Calibri"/>
        <family val="2"/>
      </rPr>
      <t>Mantenimiento agronómico</t>
    </r>
    <r>
      <rPr>
        <sz val="11"/>
        <color theme="1"/>
        <rFont val="Calibri"/>
        <family val="2"/>
        <scheme val="minor"/>
      </rPr>
      <t xml:space="preserve"> (Aplicación de fósforo y potasio, fertilización, controles químico de insectos-plagas y malezas, etc.)</t>
    </r>
  </si>
  <si>
    <r>
      <rPr>
        <b/>
        <sz val="11"/>
        <color indexed="8"/>
        <rFont val="Calibri"/>
        <family val="2"/>
      </rPr>
      <t>Toma de datos de campo</t>
    </r>
    <r>
      <rPr>
        <sz val="11"/>
        <color theme="1"/>
        <rFont val="Calibri"/>
        <family val="2"/>
        <scheme val="minor"/>
      </rPr>
      <t xml:space="preserve"> (Días a Floración, Enfermedades foliares, Altura de planta y mazorca, Cosecha y otras características agronómicas). </t>
    </r>
  </si>
  <si>
    <t>Tabulación y análisis estadísticos de los datos de campo</t>
  </si>
  <si>
    <t>P2. Liberar un híbrido de maíz para producción de grano.</t>
  </si>
  <si>
    <t>Número de materiales liberados</t>
  </si>
  <si>
    <t>P3. Publicación científica sobre The Senenscence (Sty.Green), an Important Trait to Exploit Crop.</t>
  </si>
  <si>
    <t>Número de publicaciones científicas</t>
  </si>
  <si>
    <t xml:space="preserve">P4. * Incremento de semillas de 150 líneas endogámicas y selección de las mejores líneas.                                                                * Avance endogámico a S3, de las 150 líneas S2. </t>
  </si>
  <si>
    <t>Número de estudios realizados</t>
  </si>
  <si>
    <r>
      <rPr>
        <b/>
        <sz val="11"/>
        <color indexed="8"/>
        <rFont val="Calibri"/>
        <family val="2"/>
      </rPr>
      <t xml:space="preserve">Mantenimiento agronómico </t>
    </r>
    <r>
      <rPr>
        <sz val="11"/>
        <color theme="1"/>
        <rFont val="Calibri"/>
        <family val="2"/>
        <scheme val="minor"/>
      </rPr>
      <t>(Aplicación de fósforo y potasio, fertilización, controles químico de insectos-plagas y malezas, etc.)</t>
    </r>
  </si>
  <si>
    <t>MAIZ (PRODUCCION)</t>
  </si>
  <si>
    <t>P1. Evaluación y Supervisión de híbridos de maíz duro, en diferentes zonas del Litoral ecuatoriano.</t>
  </si>
  <si>
    <t>Ensayos de Adaptación y Distinguibilidad.  Se realizarán ensayos experimentales con diferentes empresas como: DUPONT S.A., UPLECUADOR S.A., ALASKA S.A., BLOEMVELD S.A., y EL AGRO S.A., durante las épocas lluviosa y seca 2020.  Se entregarán como resultado final un total de 7 Informes Técnicos (uno por época de cada empresa).</t>
  </si>
  <si>
    <r>
      <rPr>
        <b/>
        <sz val="11"/>
        <color indexed="8"/>
        <rFont val="Calibri"/>
        <family val="2"/>
      </rPr>
      <t>Toma de datos de campo</t>
    </r>
    <r>
      <rPr>
        <sz val="11"/>
        <color theme="1"/>
        <rFont val="Calibri"/>
        <family val="2"/>
        <scheme val="minor"/>
      </rPr>
      <t xml:space="preserve"> (Días a Floración, Enfermedades foliares, Altura de planta y mazorca, Cosecha y varias características agronómicas). </t>
    </r>
  </si>
  <si>
    <t>Evaluación y análisis estadísticos de los datos de campo</t>
  </si>
  <si>
    <t>Elaboración de Informes Técnicos</t>
  </si>
  <si>
    <t>Informes</t>
  </si>
  <si>
    <t>CACAO</t>
  </si>
  <si>
    <t>P1. Evaluación y desarrollo de selecciones avanzadas de cacao en varias zonas cacaoteras del país.</t>
  </si>
  <si>
    <t>Informe Técnico Anual</t>
  </si>
  <si>
    <t>Cosecha y registro de datos en campo (productivos y sanitarios) con frecuencia mensual</t>
  </si>
  <si>
    <t xml:space="preserve">Bases de datos </t>
  </si>
  <si>
    <t>Dr. Rey Loor S.</t>
  </si>
  <si>
    <t>Manejo agronómico (control de malezas, fertilización, control  cultural de plagas y enfermades, poda)</t>
  </si>
  <si>
    <t>Riego ensayos durante época seca</t>
  </si>
  <si>
    <t>Manejo postcosecha (cosecha, fermentación y secado)</t>
  </si>
  <si>
    <t>Control de calidad (análisis físico, preparación de muestras, análisis sensorial)</t>
  </si>
  <si>
    <t>P1 A6</t>
  </si>
  <si>
    <t>Elaboración del Informe Técnico Anual</t>
  </si>
  <si>
    <t>P2. Evaluación de nuevo germoplasma de cacao para procesos de mejoramiento genético.</t>
  </si>
  <si>
    <t>P3. Evaluación productiva, sanitaria, sensorial, potencial hídrico y capacidad de absorción de Cd en nuevas selecciones avanzadas de cacao (Theobroma cacao L.), en diferentes zonas agroclimáticas del Ecuador.</t>
  </si>
  <si>
    <t>Bases de datos</t>
  </si>
  <si>
    <t>Cosecha y registro de datos en campo (productivos y sanitarios)</t>
  </si>
  <si>
    <t>Determinación de la absorción de Cd de las selecciones avanzadas de cacao obtenidas por diferentes métodos de propagación (invernadero y laboratorio)</t>
  </si>
  <si>
    <t>P4. Uso de progenies híbridas para la identificación de genotipos de Theobroma cacao con tolerancia a estrés hídrico.</t>
  </si>
  <si>
    <t>Mantenimiento de plantas híbridas en vivero</t>
  </si>
  <si>
    <t>Evaluación del potencial hídrico de progenies híbridas</t>
  </si>
  <si>
    <t>CAFÉ</t>
  </si>
  <si>
    <r>
      <t>P1. Evaluación de genotipos de café arábigo (</t>
    </r>
    <r>
      <rPr>
        <b/>
        <i/>
        <sz val="11"/>
        <color indexed="8"/>
        <rFont val="Calibri"/>
        <family val="2"/>
      </rPr>
      <t>Coffea arabica</t>
    </r>
    <r>
      <rPr>
        <b/>
        <sz val="11"/>
        <color indexed="8"/>
        <rFont val="Calibri"/>
        <family val="2"/>
      </rPr>
      <t>)  introducidos al Ecuador y otros desarrollados en territorio.</t>
    </r>
  </si>
  <si>
    <t>No se ha considerado actividades de calidad en café, debido a que no se cuenta con especialista en esa área.</t>
  </si>
  <si>
    <t>Manejo agronómico (control de malezas, fertilización, control cultural de plagas y enfermedades, poda)</t>
  </si>
  <si>
    <t xml:space="preserve">Cosecha y registro de datos en campo (agronómicos, productivos y sanitarios) con frecuencia semestral </t>
  </si>
  <si>
    <t>Elaboración Informe Técnico Anual</t>
  </si>
  <si>
    <r>
      <t>P2. Evaluación, desarrollo y entrega de clones superiores de café robusta (</t>
    </r>
    <r>
      <rPr>
        <b/>
        <i/>
        <sz val="11"/>
        <color indexed="8"/>
        <rFont val="Calibri"/>
        <family val="2"/>
      </rPr>
      <t>Coffea canephora</t>
    </r>
    <r>
      <rPr>
        <b/>
        <sz val="11"/>
        <color indexed="8"/>
        <rFont val="Calibri"/>
        <family val="2"/>
      </rPr>
      <t xml:space="preserve"> P.) para beneficio del sector cafetalero nacional.</t>
    </r>
  </si>
  <si>
    <t>Cosecha y registro de datos en campo con frecuencia semestral (productivos y sanitarios)</t>
  </si>
  <si>
    <t>P3.  Desarrollo de esquemas de cruzamientos específicos entre genotipos élites de café (parentales) para la recombinación genética de caracteres de interés comercial.</t>
  </si>
  <si>
    <t xml:space="preserve">Evaluación de nueva descendencia híbrida de café robusta </t>
  </si>
  <si>
    <t>PRODUCCIÓN
LABORATORIO CALIDAD INTEGRAL CACAO Y CAFÉ</t>
  </si>
  <si>
    <t>P1. Análisis físico de almendras de cacao</t>
  </si>
  <si>
    <t>Reporte de Ingreso</t>
  </si>
  <si>
    <t>Entrega de muestras por parte usuarios del Laboratorio</t>
  </si>
  <si>
    <t>Libro de Laboratorio</t>
  </si>
  <si>
    <t xml:space="preserve">Preparación de muestras </t>
  </si>
  <si>
    <t>Base de datos</t>
  </si>
  <si>
    <t>Ejecución de análisis</t>
  </si>
  <si>
    <t>Emisión de reportes y entrega de resultados</t>
  </si>
  <si>
    <t>Factura</t>
  </si>
  <si>
    <t>P2. Análisis sensorial de almendras de cacao</t>
  </si>
  <si>
    <t>P3. Elaboración barras de chocolate (20 g)</t>
  </si>
  <si>
    <t xml:space="preserve">Procesamiento </t>
  </si>
  <si>
    <t>Entrega del producto</t>
  </si>
  <si>
    <t>P4. Procesamiento pasta de cacao (3-12 kg)</t>
  </si>
  <si>
    <t>Producto 5</t>
  </si>
  <si>
    <t>P5. Entrenamiento y/o Capacitaciones</t>
  </si>
  <si>
    <t>P5 A1</t>
  </si>
  <si>
    <t>Capacitación/entrenamiento usuarios del Laboratorio</t>
  </si>
  <si>
    <t>Capacitación/ entrenamiento usuarios del Laboratorio</t>
  </si>
  <si>
    <t>P5 A2</t>
  </si>
  <si>
    <t>Elaboración informe</t>
  </si>
  <si>
    <t>P5 A3</t>
  </si>
  <si>
    <t xml:space="preserve">Informe anual </t>
  </si>
  <si>
    <t>Nancy Loor</t>
  </si>
  <si>
    <t>Colecta de datos fisiológicos y rendimiento (mensual)</t>
  </si>
  <si>
    <t xml:space="preserve">Informe </t>
  </si>
  <si>
    <t>Manuel Carrillo, Wuelins Durango</t>
  </si>
  <si>
    <t>Siembra de parcelas</t>
  </si>
  <si>
    <t>Mantenimiento agronómico (control quimico y manual de malezas, fertilización, control fitosanitario)</t>
  </si>
  <si>
    <t xml:space="preserve">Cosecha y registro de datos </t>
  </si>
  <si>
    <t>Ingreso de muestras y codificación</t>
  </si>
  <si>
    <t>Registro de ingresos y Proformas</t>
  </si>
  <si>
    <t>María Cedeño</t>
  </si>
  <si>
    <t>Hojas de datos de análisis</t>
  </si>
  <si>
    <t>Maira Macías, Betty Rivadeneira, Greta Argote , Katiusca Bermudes, Virginia Moreira y Karina Peña</t>
  </si>
  <si>
    <t>Digitación  y entrega de Resultados de analisis</t>
  </si>
  <si>
    <t>Copia de informe de resultados</t>
  </si>
  <si>
    <t>Energia Electrica</t>
  </si>
  <si>
    <t>Edición, Impresión, Reproducción…</t>
  </si>
  <si>
    <t>Materiales de Oficina</t>
  </si>
  <si>
    <t>Materiales de Aseo</t>
  </si>
  <si>
    <t>Insumos Materiales y Suministros para Construcción Electricidad</t>
  </si>
  <si>
    <t>Repuestos y Accesorios</t>
  </si>
  <si>
    <t>PRODUCCIÓN DE SEMILLAS Y VENTAS DE BIENES Y SERVICIOS AGROPECUARIOS</t>
  </si>
  <si>
    <t>P1. Multiplicación de semilla básica (parentales) de maíz duro INIAP-551</t>
  </si>
  <si>
    <t>Manejo agronómico y registro de labores en libros de campo de lotes de multiplicación de semilla básica de maíz, parental masculino S4 B-521-B del HS</t>
  </si>
  <si>
    <t>Alexandra Ormaza</t>
  </si>
  <si>
    <t>Manejo agronómico y registro de labores en libros de campo de lotes de multiplicación de semilla básica de maíz,  parental femenino S4 B-523-B del HS</t>
  </si>
  <si>
    <t>Manejo agronómico y registro de labores en libros de campo de lotes de multiplicación de semilla básica de maíz, parental masculino S4 B-520 del H-551</t>
  </si>
  <si>
    <t>Manejo agronómico y registro de labores en libros de campo de lotes de producción de semilla bási de maíz, HS-Parental femenino del H-551</t>
  </si>
  <si>
    <t xml:space="preserve">Beneficio y almacenamiento de semilla </t>
  </si>
  <si>
    <t>Reporte de Produccion de semillas</t>
  </si>
  <si>
    <t>P2. Multiplicación de semilla básica (parentales) de maíz duro INIAP-553</t>
  </si>
  <si>
    <t>Informe anual</t>
  </si>
  <si>
    <t>Manejo agronómico y registro de labores en libros de campo de lotes de multiplicaciónde semilla básica de maíz, progenitor femenino L-41-2-6-1 Pichilingue-7928</t>
  </si>
  <si>
    <t>Manejo agronómico y registro de labores en libros de campo de lotes de multiplicación de semilla básica de maíz, progenitor masculino L-237-2-1-3 Población-A1</t>
  </si>
  <si>
    <t>P1. Multiplicación de semilla básica (parentales) del híbrido promisorio de maíz duro</t>
  </si>
  <si>
    <t>Manejo agronómico y registro de labores en libros de campo de lotes de multiplicación de semilla básica de maíz, parental masculino CML-172-B</t>
  </si>
  <si>
    <t>Manejo agronómico y registro de labores en libros de campo de lotes de multiplicación de semilla básica de maíz,  parental femenino  L21-3-1-1-COM-2-B</t>
  </si>
  <si>
    <t>P1. Multiplicación de semilla certificada del híbrido promisorio de maíz duro</t>
  </si>
  <si>
    <t>Manejo agronómica  y registro de labores en libros de campo de varios lote de producción de semilla certificada, del híbrido promisorio</t>
  </si>
  <si>
    <t>P3. Multiplicación de semilla certificada de maíz duro INIAP-551</t>
  </si>
  <si>
    <t>Manejo agronómica  y registro de labores en libros de campo de varios lote de producción de semilla certificada, del híbrido INIAP H-551</t>
  </si>
  <si>
    <t>Producto 6</t>
  </si>
  <si>
    <t xml:space="preserve">P1. Multiplicación de semilla de soya, categoria registrada variedad INIAP-307     </t>
  </si>
  <si>
    <t>P6 A1</t>
  </si>
  <si>
    <t xml:space="preserve"> Manejo agronómico  y registro de labores en libros de campo de lotes de producción de semilla registrada de soya, variedad INIAP-307</t>
  </si>
  <si>
    <t>P6 A2</t>
  </si>
  <si>
    <t>Producto 7</t>
  </si>
  <si>
    <t xml:space="preserve">P2. Multiplicación de semilla de soya, categoria certificada variedad INIAP-307     </t>
  </si>
  <si>
    <t>P7 A1</t>
  </si>
  <si>
    <t xml:space="preserve"> Manejo agronómico  y registro de labores en libros de campo de lotes de producción de semilla certificada de soya, variedad INIAP-307</t>
  </si>
  <si>
    <t xml:space="preserve"> Libro de campo</t>
  </si>
  <si>
    <t>P7 A2</t>
  </si>
  <si>
    <t>Producto 8</t>
  </si>
  <si>
    <t>P1. Mantenimiento de jardines clonales de cacao para la extracción de varetas</t>
  </si>
  <si>
    <t>P8 A1</t>
  </si>
  <si>
    <t xml:space="preserve">Mantenimiento agronómico (deshierbes, podas, fertilización, riego, entre otras) de los lotes destinados a Jardines Clonales para la extracción de Varetas porta-yemas </t>
  </si>
  <si>
    <t>Libro de campo, material fotografico</t>
  </si>
  <si>
    <t>P8 A2</t>
  </si>
  <si>
    <t>Control del material vegetal(comercialización, consumo interno o transferencia) mediante kardex, libros de campo y memorandos</t>
  </si>
  <si>
    <t>Kardex, contratos, facturas, Informe Final</t>
  </si>
  <si>
    <t>Producto 9</t>
  </si>
  <si>
    <t>P1. Mantenimiento de jardines clonales de cacao para la extracción de mazorcas</t>
  </si>
  <si>
    <t>P9 A1</t>
  </si>
  <si>
    <t>Mantenimiento agronómico (deshierbes, podas, fertilización, riego, cosecha, etc.) de los lotes destinados obtener mazorcas para patronaje</t>
  </si>
  <si>
    <t>P9 A2</t>
  </si>
  <si>
    <t>Producto 10</t>
  </si>
  <si>
    <t xml:space="preserve">Multiplicar y comercializar plantas de cacao Tipo Nacional de los diferentes clones con siglas EET´s </t>
  </si>
  <si>
    <t>P10 A1</t>
  </si>
  <si>
    <t>Mantenimiento agronómico (dehierbes, fertilización, limpiezas, riego, etc) del vivero</t>
  </si>
  <si>
    <t>P10 A2</t>
  </si>
  <si>
    <t>Enfundada y siembra de patrones</t>
  </si>
  <si>
    <t>P10 A3</t>
  </si>
  <si>
    <t>Injertación y Manejo de injertos</t>
  </si>
  <si>
    <t>P10 A4</t>
  </si>
  <si>
    <t>Venta  y embarque de plantas de cacao de los diferentes EET´s de Cacao INIAP</t>
  </si>
  <si>
    <t>Producto 11</t>
  </si>
  <si>
    <t xml:space="preserve">P1. Producción y comercialización de fruta fresca de palma africana </t>
  </si>
  <si>
    <t>Reporte de ticketes de báscula de la EETP</t>
  </si>
  <si>
    <t>P11 A1</t>
  </si>
  <si>
    <t>Manejo agronómica de varios lote de producción comercial de palma aceitera</t>
  </si>
  <si>
    <t xml:space="preserve">Fotografía y/o informe técnico </t>
  </si>
  <si>
    <t>P11 A2</t>
  </si>
  <si>
    <t xml:space="preserve">Comercialización y transporte de fruta fresca </t>
  </si>
  <si>
    <t>Factura, Ticketes de bascula</t>
  </si>
  <si>
    <t>Producto 12</t>
  </si>
  <si>
    <t>P1. Acopio, postcosecha (cacao y café) y comercialización de otros (varios) productos remanente de los rubros de investigación y áreas transversales.</t>
  </si>
  <si>
    <t>Reportes de Ingresos</t>
  </si>
  <si>
    <t>P12 A1</t>
  </si>
  <si>
    <t>Cacao seco (comercial)</t>
  </si>
  <si>
    <t xml:space="preserve">Factura </t>
  </si>
  <si>
    <t>P12 A2</t>
  </si>
  <si>
    <t>Café bola robusta seco (comercial)</t>
  </si>
  <si>
    <t>P12 A3</t>
  </si>
  <si>
    <t>Café cereza robusta (comercial)</t>
  </si>
  <si>
    <t>P12 A4</t>
  </si>
  <si>
    <t>maiz duro (comercial)</t>
  </si>
  <si>
    <t>P12 A5</t>
  </si>
  <si>
    <t>Guaba de bejuco</t>
  </si>
  <si>
    <t>P12 A6</t>
  </si>
  <si>
    <t>Soya</t>
  </si>
  <si>
    <t>Producto 13</t>
  </si>
  <si>
    <t xml:space="preserve">P1. Otros Servicios  </t>
  </si>
  <si>
    <t>P13 A1</t>
  </si>
  <si>
    <t>Servicios de Capacitación</t>
  </si>
  <si>
    <t>P13 A2</t>
  </si>
  <si>
    <t>Servicios de Hospedaje</t>
  </si>
  <si>
    <t>P13 A3</t>
  </si>
  <si>
    <t>Servicios de Fotocopiados</t>
  </si>
  <si>
    <t>P13 A4</t>
  </si>
  <si>
    <t>Servicios de procesamiento y Almacenamientos de semillas UBS</t>
  </si>
  <si>
    <t>P13 A5</t>
  </si>
  <si>
    <t>Venta de Publicaciones</t>
  </si>
  <si>
    <t>P13 A6</t>
  </si>
  <si>
    <t>Regalias</t>
  </si>
  <si>
    <t>Producto 14</t>
  </si>
  <si>
    <t>P1. Evaluación de 10 clones de caucho introducidos enel 2004 (actividad de investigación). Comercialización.</t>
  </si>
  <si>
    <t>P14 A1</t>
  </si>
  <si>
    <t>Libros de campo</t>
  </si>
  <si>
    <t>P14 A2</t>
  </si>
  <si>
    <t>Comercialización y transporte de chipa de caucho</t>
  </si>
  <si>
    <t>TRANSFERENCIA</t>
  </si>
  <si>
    <t>P1. Cursos de capacitación dirigidos a técnicos extensionistas en los rubros maíz, cacao, musáceas  y ganadería.</t>
  </si>
  <si>
    <t xml:space="preserve">100 técnicos de MAG son capacitados; 40 en el cultivo de cacao, 20 en maíz, 20 en musáceas y 20 en ganadería  / Informe final </t>
  </si>
  <si>
    <t>C. Diaz</t>
  </si>
  <si>
    <t>Reestructuración de currículo y agenda.</t>
  </si>
  <si>
    <t>4 currículo y agendas  restructuradas:  maíz, cacao, musáceas y ganadería / Hoja de ruta y agenda</t>
  </si>
  <si>
    <t>C. Diaz; G. Lara; R. Mora</t>
  </si>
  <si>
    <t xml:space="preserve">Socialización de agendas de capacitación </t>
  </si>
  <si>
    <t>4 reuniones de trabajo, por rubro: Cacao, maíz, musáceas y ganadería / Hoja de registro</t>
  </si>
  <si>
    <t>Desarrollo de los cursos de capacitación en los rubros programados</t>
  </si>
  <si>
    <t>7 cursos dirigidos a los técnicos del MAG; 4 en cacao, 1 en maíz, 1 en ganadería y 1 en musáceas / Registro de calificaciones y registro de asistencia</t>
  </si>
  <si>
    <t>Elaboración de informes de curso de capacitación</t>
  </si>
  <si>
    <t xml:space="preserve">7 informes de cursos dirigidos a los técnicos del MAG, es decir, uno por cada curso dictado/ Quipux de entrega de informe  </t>
  </si>
  <si>
    <t>P2. Cursos de capacitación dirigidos a productores en los rubros maíz, cacao, musáceas y ganadería.</t>
  </si>
  <si>
    <t xml:space="preserve">320 productores capacitados; 80 en el cultivo de cacao, 80 en maíz, 80 en musáceas y 80 en ganadería  / Informe final </t>
  </si>
  <si>
    <t>4 currículo y agendas  restructuradas, una por  rubro:  maíz, cacao, musáceas y ganadería / Hoja de ruta y agenda</t>
  </si>
  <si>
    <t>4 reuniones de trabajo, uno por rubro: Cacao, maíz, musáceas y ganadería / Hoja de registro</t>
  </si>
  <si>
    <t>13 cursos dirigidos a productores; 5 en cacao, 3 en maíz, 3 en ganadería y 2 en musáceas / registro de asistencia y fotografía</t>
  </si>
  <si>
    <t xml:space="preserve">13 informes de cursos dirigidos a productores, es decir, uno por cada curso dictado/ Quipux de entrega de informe  </t>
  </si>
  <si>
    <t>P3. Validación de parcelas demostrativas y de aprendizaje de cacao nacional fino de aroma de los clones Aroma Pichilingue-EETP-800 y Fino Pichilingue  EETP-801 (etapa de difusión )</t>
  </si>
  <si>
    <t xml:space="preserve">Una parcela de cacao instalada en el cantón Mocache con los clones: Aroma Pichilingue-EETP-800 y Fino Pichilingue  EETP-801 / Fotografía y libro de campo </t>
  </si>
  <si>
    <t xml:space="preserve">Planificación y retroalimentación de parcelas demostrativas y de aprendizaje de cacao </t>
  </si>
  <si>
    <t>Un protocolo de instalación de parcela de cacao / Quipux de entrega de protocolo.</t>
  </si>
  <si>
    <t xml:space="preserve">Instalación, manejo y seguimiento de la parcela </t>
  </si>
  <si>
    <t xml:space="preserve">Una parcela de 1800 m2 con los clones 800 y 801 /  Libro de campo y Registro fotográfico </t>
  </si>
  <si>
    <t xml:space="preserve">Elaboración del Informe de las parcelas </t>
  </si>
  <si>
    <t>2 informes del comportamiento agronómico del cultivo establecido / Quipux de entrega de informe</t>
  </si>
  <si>
    <t>P4. Validación de parcela demostrativa y de aprendizaje de maíz hibrido, promisorio de la EET-Pichilingue (etapa de confirmación y/o aprobación )</t>
  </si>
  <si>
    <t xml:space="preserve">Una parcela demostrativa y de aprendizaje de maíz hibrido, promisorio de la EET-Pichilingue / Fotografía y libro de campo </t>
  </si>
  <si>
    <t>Planificación y retroalimentación de parcelas demostrativas y de aprendizaje de maíz</t>
  </si>
  <si>
    <t>Un protocolo de instalación de parcela de maíz / Quipux de entrega de protocolo.</t>
  </si>
  <si>
    <t xml:space="preserve">Una  parcela de 1280 m2 con el hibrido  de maíz, promisorio  /  Libro de campo y Registro fotográfico </t>
  </si>
  <si>
    <t xml:space="preserve">Elaboración del Informe de la parcela </t>
  </si>
  <si>
    <t>P5. Validación de parcela demostrativa y de aprendizaje con el pasto INIAP-811 (etapa de difusión)</t>
  </si>
  <si>
    <t xml:space="preserve">Una parcela demostrativa y de aprendizaje de pasto INIAP-811 (/ Fotografía y libro de campo </t>
  </si>
  <si>
    <t>Planificación y retroalimentación de parcelas demostrativas y de aprendizaje de pasto</t>
  </si>
  <si>
    <t>Un protocolo de instalación de parcela de pasto / Quipux de entrega de protocolo.</t>
  </si>
  <si>
    <t xml:space="preserve">Una  parcela de 320 m2 con el pasto INIAP-811  /  Libro de campo y Registro fotográfico </t>
  </si>
  <si>
    <t>Valor presupuestario Administración</t>
  </si>
  <si>
    <t>Valor distribuido para actividades POA</t>
  </si>
  <si>
    <t>Indica un valor por ingreso de 33300</t>
  </si>
  <si>
    <t>Estación Experimental TROPICAL PICHILINGUE</t>
  </si>
  <si>
    <t>Desarrollar actividades de investigación, Validación, Transferencia de Técnología, Producción y Servicios Especializados.</t>
  </si>
  <si>
    <t>Asignación para gastos generales (53-57-58)</t>
  </si>
  <si>
    <t>Mantenimiento equipos y maquinarias</t>
  </si>
  <si>
    <t>Vestuario y lenceria</t>
  </si>
  <si>
    <t>Vehículos  (repuestos)</t>
  </si>
  <si>
    <t>Matriculación vehículos</t>
  </si>
  <si>
    <t>Combustible y lubricantes</t>
  </si>
  <si>
    <t>Servicio de aseo y lavado</t>
  </si>
  <si>
    <t>Combustible y Lubricantes</t>
  </si>
  <si>
    <t>insumos y materiales  para administración</t>
  </si>
  <si>
    <t>Actualización de sistemas informaticos</t>
  </si>
  <si>
    <t>Mantenimientos de vehiculo</t>
  </si>
  <si>
    <t>Mantenimientos de equipos, maquinarias e informaticos</t>
  </si>
  <si>
    <t>Mantenimiento e Instalación de maquinarias y Equipos</t>
  </si>
  <si>
    <t>Mantenimiento de infraestructura producción</t>
  </si>
  <si>
    <t>Reactivos y materiales de laboratorio</t>
  </si>
  <si>
    <t>Matriculación vehículos y peajes</t>
  </si>
  <si>
    <t>Analisis de Laboratorio</t>
  </si>
  <si>
    <t>Alimento Medicina y productos farmacéuticos para ganaderia</t>
  </si>
  <si>
    <t>Servicios para actividades agropecuarias</t>
  </si>
  <si>
    <t xml:space="preserve">Repuestos y accesorios </t>
  </si>
  <si>
    <t xml:space="preserve">Matriculación vehículos </t>
  </si>
  <si>
    <t>Materiales  y suministros Electricos, plomeria y carpinteria</t>
  </si>
  <si>
    <t>Herramientas ( no depreciable)</t>
  </si>
  <si>
    <t xml:space="preserve">Insumos, materiales y suministros </t>
  </si>
  <si>
    <t>Egresos para Sanidad Agropecuaria (permisos)</t>
  </si>
  <si>
    <t>Herramientas (no depreciables)</t>
  </si>
  <si>
    <t>Actualización, Asistencia Técnica y Soporte de Sistemas Informáticos</t>
  </si>
  <si>
    <t>Repuestos y accesorios de equipos</t>
  </si>
  <si>
    <t>Herramientas-Motoguadaña (Bienes depreciables)</t>
  </si>
  <si>
    <t>Equipos Informaticos (bienes no depreciables)</t>
  </si>
  <si>
    <t>Herramientas (No depreciable)</t>
  </si>
  <si>
    <t>Mantenimiento y Reparacion de Equipo Informaticos</t>
  </si>
  <si>
    <t>PROGRAMACIÓN 2020</t>
  </si>
  <si>
    <t>Nueva proyección de esta activida generarará $ 7500,00 en venta de semilla</t>
  </si>
  <si>
    <t>Se ha considerado un ingreso de 4050 (nueva proyección de PVBSA)</t>
  </si>
  <si>
    <t>producción no considera por ingresos en esta actividad</t>
  </si>
  <si>
    <r>
      <rPr>
        <b/>
        <sz val="11"/>
        <color theme="1"/>
        <rFont val="Calibri"/>
        <family val="2"/>
        <scheme val="minor"/>
      </rPr>
      <t>ENERO-MARZO:</t>
    </r>
    <r>
      <rPr>
        <sz val="11"/>
        <color theme="1"/>
        <rFont val="Calibri"/>
        <family val="2"/>
        <scheme val="minor"/>
      </rPr>
      <t>Se realizó la aplicación de fertilizante completo (10-30-10) a los 8 dds, el fertilizante nitrogenado (úrea) de aplicó en 3 fracciones a los 15, 30 y 45 dds. Se realizarón tres controles de insectos y dos controles de malezas.</t>
    </r>
  </si>
  <si>
    <r>
      <rPr>
        <b/>
        <sz val="11"/>
        <color theme="1"/>
        <rFont val="Calibri"/>
        <family val="2"/>
        <scheme val="minor"/>
      </rPr>
      <t>ENERO-FEBRERO:</t>
    </r>
    <r>
      <rPr>
        <sz val="11"/>
        <color theme="1"/>
        <rFont val="Calibri"/>
        <family val="2"/>
        <scheme val="minor"/>
      </rPr>
      <t>Se realizó la aplicación de fertilizante completo (10-30-10) a los 8 dds, el fertilizante nitrogenado (úrea) de aplicó en 3 fracciones a los 15, 30 y 45 dds. Se realizarón tres controles de insectos y dos controles de malezas.</t>
    </r>
  </si>
  <si>
    <r>
      <rPr>
        <b/>
        <sz val="11"/>
        <color theme="1"/>
        <rFont val="Calibri"/>
        <family val="2"/>
        <scheme val="minor"/>
      </rPr>
      <t>MARZO:</t>
    </r>
    <r>
      <rPr>
        <sz val="11"/>
        <color theme="1"/>
        <rFont val="Calibri"/>
        <family val="2"/>
        <scheme val="minor"/>
      </rPr>
      <t>Se tabularon los datos de las variables evaluadas. Se escribió y presentó el artículo científico titulado "The Senenscence (Sty.Green), an Important Trait to Exploit Crop", el mismo que fue publicado en la revista Energies el 11 de febrero de 2020</t>
    </r>
  </si>
  <si>
    <t xml:space="preserve">SUELOS Y AGUAS </t>
  </si>
  <si>
    <r>
      <rPr>
        <b/>
        <sz val="11"/>
        <color theme="1"/>
        <rFont val="Calibri"/>
        <family val="2"/>
        <scheme val="minor"/>
      </rPr>
      <t xml:space="preserve">ENERO: </t>
    </r>
    <r>
      <rPr>
        <sz val="11"/>
        <color theme="1"/>
        <rFont val="Calibri"/>
        <family val="2"/>
        <scheme val="minor"/>
      </rPr>
      <t xml:space="preserve">Planificación y retroalimentación de parcelas demostrativas y de aprendizaje de cacao </t>
    </r>
  </si>
  <si>
    <r>
      <rPr>
        <b/>
        <sz val="11"/>
        <color theme="1"/>
        <rFont val="Calibri"/>
        <family val="2"/>
        <scheme val="minor"/>
      </rPr>
      <t>ENERO:</t>
    </r>
    <r>
      <rPr>
        <sz val="11"/>
        <color theme="1"/>
        <rFont val="Calibri"/>
        <family val="2"/>
        <scheme val="minor"/>
      </rPr>
      <t xml:space="preserve"> Planificación y retroalimentación de parcelas demostrativas y de aprendizaje de maíz</t>
    </r>
  </si>
  <si>
    <r>
      <rPr>
        <b/>
        <sz val="11"/>
        <color theme="1"/>
        <rFont val="Calibri"/>
        <family val="2"/>
        <scheme val="minor"/>
      </rPr>
      <t>ENERO:</t>
    </r>
    <r>
      <rPr>
        <sz val="11"/>
        <color theme="1"/>
        <rFont val="Calibri"/>
        <family val="2"/>
        <scheme val="minor"/>
      </rPr>
      <t xml:space="preserve"> Un protocolo de instalación de parcela de pasto / Quipux de entrega de protocolo.</t>
    </r>
  </si>
  <si>
    <r>
      <t xml:space="preserve">Se obtendrá por  ventas de plantas in vitro; </t>
    </r>
    <r>
      <rPr>
        <b/>
        <sz val="11"/>
        <color theme="1"/>
        <rFont val="Calibri"/>
        <family val="2"/>
        <scheme val="minor"/>
      </rPr>
      <t xml:space="preserve">ABRIL-JUNIO: </t>
    </r>
    <r>
      <rPr>
        <sz val="11"/>
        <color theme="1"/>
        <rFont val="Calibri"/>
        <family val="2"/>
        <scheme val="minor"/>
      </rPr>
      <t>No se ha concretado servicios de propagación de plantas</t>
    </r>
  </si>
  <si>
    <r>
      <t xml:space="preserve">ABRIL-MAYO: </t>
    </r>
    <r>
      <rPr>
        <sz val="11"/>
        <rFont val="Calibri"/>
        <family val="2"/>
        <scheme val="minor"/>
      </rPr>
      <t xml:space="preserve">Esta actividad depende del retorno del equipo  real time (qPCR) (EESC) que fue cedido al INSPI para las pruebas de COVID-19. </t>
    </r>
  </si>
  <si>
    <t>CARLOS ALBERTO MOLINA HIDROVO</t>
  </si>
  <si>
    <t xml:space="preserve">Actividades de manejo de los semovientes </t>
  </si>
  <si>
    <t xml:space="preserve">Mantenimiento agronómico (chapia, corona, fertilización, control quimico de malezas y corte de igualación) de pasturas destinadas a la producción </t>
  </si>
  <si>
    <t>Evaluación agronómica un híbrido de maiz promisorio como alternativa forrajera, con alta calidad protéica</t>
  </si>
  <si>
    <t>Valoración quimica un hibrido de maiz promisorio como alternativa forrajera, con alta calidad protéica</t>
  </si>
  <si>
    <t>MAIZ (INVESTIGACIÓN)</t>
  </si>
  <si>
    <r>
      <rPr>
        <b/>
        <sz val="11"/>
        <color theme="1"/>
        <rFont val="Calibri"/>
        <family val="2"/>
        <scheme val="minor"/>
      </rPr>
      <t xml:space="preserve">MARZO: </t>
    </r>
    <r>
      <rPr>
        <sz val="11"/>
        <color theme="1"/>
        <rFont val="Calibri"/>
        <family val="2"/>
        <scheme val="minor"/>
      </rPr>
      <t xml:space="preserve">Se ha evaluado días a la floración y el contenido de clorofila de cada línea; </t>
    </r>
    <r>
      <rPr>
        <b/>
        <sz val="11"/>
        <color theme="1"/>
        <rFont val="Calibri"/>
        <family val="2"/>
        <scheme val="minor"/>
      </rPr>
      <t xml:space="preserve">ABRIL Y JUNIO: </t>
    </r>
    <r>
      <rPr>
        <sz val="11"/>
        <color theme="1"/>
        <rFont val="Calibri"/>
        <family val="2"/>
        <scheme val="minor"/>
      </rPr>
      <t xml:space="preserve">Se ha realizado la evaluación en precosecha, cosecha y post-cosecha, incluso se ha evaluado el contenido de clorofila de todas las líneas durante la época lluviosa 2020.  </t>
    </r>
  </si>
  <si>
    <r>
      <rPr>
        <b/>
        <sz val="11"/>
        <color theme="1"/>
        <rFont val="Calibri"/>
        <family val="2"/>
        <scheme val="minor"/>
      </rPr>
      <t>JUNIO:</t>
    </r>
    <r>
      <rPr>
        <sz val="11"/>
        <color theme="1"/>
        <rFont val="Calibri"/>
        <family val="2"/>
        <scheme val="minor"/>
      </rPr>
      <t xml:space="preserve"> No hubo venta, debido que no se recepto grano comercial de los dpto. y/o programas, también influyo la emergencia sanitaria que vive el país.</t>
    </r>
  </si>
  <si>
    <r>
      <rPr>
        <b/>
        <sz val="11"/>
        <color theme="1"/>
        <rFont val="Calibri"/>
        <family val="2"/>
        <scheme val="minor"/>
      </rPr>
      <t>ENERO-MARZO:</t>
    </r>
    <r>
      <rPr>
        <sz val="11"/>
        <color theme="1"/>
        <rFont val="Calibri"/>
        <family val="2"/>
        <scheme val="minor"/>
      </rPr>
      <t xml:space="preserve">Se realizó analisis de suelos, preparación del suelo (pase romplow e incorporación de cal para corrección de pH suelo), siembra, labores culturales: primera aplicacación de primera fracción de fertilización, aplicación mecanizada de insecticida, fungicida, fertilizante foliar, aplicación complementaria de urea, control de malezas mecanizado y manual en Lote 2.; </t>
    </r>
    <r>
      <rPr>
        <b/>
        <sz val="11"/>
        <color theme="1"/>
        <rFont val="Calibri"/>
        <family val="2"/>
        <scheme val="minor"/>
      </rPr>
      <t xml:space="preserve">JUNIO: </t>
    </r>
    <r>
      <rPr>
        <sz val="11"/>
        <color theme="1"/>
        <rFont val="Calibri"/>
        <family val="2"/>
        <scheme val="minor"/>
      </rPr>
      <t xml:space="preserve"> Se realizó la labor cultural de cosecha manual de mazorcas de maíz.</t>
    </r>
  </si>
  <si>
    <r>
      <rPr>
        <b/>
        <sz val="11"/>
        <color theme="1"/>
        <rFont val="Calibri"/>
        <family val="2"/>
        <scheme val="minor"/>
      </rPr>
      <t>ENERO-MARZO:</t>
    </r>
    <r>
      <rPr>
        <sz val="11"/>
        <color theme="1"/>
        <rFont val="Calibri"/>
        <family val="2"/>
        <scheme val="minor"/>
      </rPr>
      <t xml:space="preserve">Se realizó analisis de suelos, preparación del suelo (pase romplow e incorporación de cal para corrección de pH suelo), siembra, labores culturales: primera aplicacación de primera fracción de fertilización, aplicación mecanizada de insecticida, fungicida, fertilizante foliar, aplicación complementaria de urea, control de malezas mecanizado y manual en Lote 1. </t>
    </r>
    <r>
      <rPr>
        <b/>
        <sz val="11"/>
        <color theme="1"/>
        <rFont val="Calibri"/>
        <family val="2"/>
        <scheme val="minor"/>
      </rPr>
      <t xml:space="preserve">JUNIO: </t>
    </r>
    <r>
      <rPr>
        <sz val="11"/>
        <color theme="1"/>
        <rFont val="Calibri"/>
        <family val="2"/>
        <scheme val="minor"/>
      </rPr>
      <t xml:space="preserve"> Se realizó la labor cultural de cosecha manual de mazorcas de maíz.</t>
    </r>
  </si>
  <si>
    <r>
      <t>ENERO-MARZO:</t>
    </r>
    <r>
      <rPr>
        <sz val="11"/>
        <color theme="1"/>
        <rFont val="Calibri"/>
        <family val="2"/>
        <scheme val="minor"/>
      </rPr>
      <t xml:space="preserve">Se realizó analisis de suelos, preparación del suelo (pase romplow e incorporación de cal para corrección de pH suelo), siembra, labores culturales: primera aplicacación de primera fracción de fertilización, aplicación mecanizada de insecticida, fungicida, fertilizante foliar, aplicación complementaria de urea, control de malezas mecanizado y manual en Lote 3. </t>
    </r>
    <r>
      <rPr>
        <b/>
        <sz val="11"/>
        <color theme="1"/>
        <rFont val="Calibri"/>
        <family val="2"/>
        <scheme val="minor"/>
      </rPr>
      <t xml:space="preserve">JUNIO: </t>
    </r>
    <r>
      <rPr>
        <sz val="11"/>
        <color theme="1"/>
        <rFont val="Calibri"/>
        <family val="2"/>
        <scheme val="minor"/>
      </rPr>
      <t xml:space="preserve"> Se realizó la labor cultural de cosecha manual de mazorcas de maíz.</t>
    </r>
  </si>
  <si>
    <r>
      <t>ENERO-MARZO:</t>
    </r>
    <r>
      <rPr>
        <sz val="11"/>
        <color theme="1"/>
        <rFont val="Calibri"/>
        <family val="2"/>
        <scheme val="minor"/>
      </rPr>
      <t xml:space="preserve">Se realizó analisis de suelos, preparación del suelo (pase romplow e incorporación de cal para corrección de pH suelo), siembra, labores culturales: primera aplicacación de primera fracción de fertilización, aplicación mecanizada de insecticida, fungicida, fertilizante foliar, aplicación complementaria de urea, control de malezas mecanizado y manual en Lote 4. </t>
    </r>
    <r>
      <rPr>
        <b/>
        <sz val="11"/>
        <color theme="1"/>
        <rFont val="Calibri"/>
        <family val="2"/>
        <scheme val="minor"/>
      </rPr>
      <t xml:space="preserve">JUNIO: </t>
    </r>
    <r>
      <rPr>
        <sz val="11"/>
        <color theme="1"/>
        <rFont val="Calibri"/>
        <family val="2"/>
        <scheme val="minor"/>
      </rPr>
      <t xml:space="preserve"> Se realizó la labor cultural de cosecha manual de mazorcas de maíz.</t>
    </r>
  </si>
  <si>
    <r>
      <rPr>
        <b/>
        <sz val="11"/>
        <color theme="1"/>
        <rFont val="Calibri"/>
        <family val="2"/>
        <scheme val="minor"/>
      </rPr>
      <t>ENERO-MARZO:</t>
    </r>
    <r>
      <rPr>
        <sz val="11"/>
        <color theme="1"/>
        <rFont val="Calibri"/>
        <family val="2"/>
        <scheme val="minor"/>
      </rPr>
      <t xml:space="preserve">Se realizó analisis de suelos, preparación del suelo (pase romplow e incorporación de cal para corrección de pH suelo), siembra, labores culturales: primera aplicacación de primera fracción de fertilización, aplicación mecanizada de insecticida, fungicida, fertilizante foliar, aplicación complementaria de urea, control de malezas mecanizado y manual en Lote  15. </t>
    </r>
    <r>
      <rPr>
        <b/>
        <sz val="11"/>
        <color theme="1"/>
        <rFont val="Calibri"/>
        <family val="2"/>
        <scheme val="minor"/>
      </rPr>
      <t xml:space="preserve">MAYO: </t>
    </r>
    <r>
      <rPr>
        <sz val="11"/>
        <color theme="1"/>
        <rFont val="Calibri"/>
        <family val="2"/>
        <scheme val="minor"/>
      </rPr>
      <t xml:space="preserve"> Se realizó la labor cultural de cosecha manual de mazorcas de maíz.</t>
    </r>
  </si>
  <si>
    <r>
      <t xml:space="preserve">P1. Sobrevicencia de estructuras reproductivas de </t>
    </r>
    <r>
      <rPr>
        <b/>
        <i/>
        <sz val="11"/>
        <color indexed="8"/>
        <rFont val="Calibri"/>
        <family val="2"/>
      </rPr>
      <t xml:space="preserve">Fusarium oxysporum f. sp. cubense </t>
    </r>
    <r>
      <rPr>
        <b/>
        <sz val="11"/>
        <color indexed="8"/>
        <rFont val="Calibri"/>
        <family val="2"/>
      </rPr>
      <t>sometidas a la accion de agentes biocidas</t>
    </r>
  </si>
  <si>
    <r>
      <t>En</t>
    </r>
    <r>
      <rPr>
        <b/>
        <sz val="11"/>
        <color theme="1"/>
        <rFont val="Calibri"/>
        <family val="2"/>
        <scheme val="minor"/>
      </rPr>
      <t xml:space="preserve"> Enero y Febrero</t>
    </r>
    <r>
      <rPr>
        <sz val="11"/>
        <color theme="1"/>
        <rFont val="Calibri"/>
        <family val="2"/>
        <scheme val="minor"/>
      </rPr>
      <t xml:space="preserve"> en base a un chequeo ginecológico y expedientes maternos se realizó la selección de donadoras de embriones</t>
    </r>
  </si>
  <si>
    <r>
      <t xml:space="preserve">En el mes de </t>
    </r>
    <r>
      <rPr>
        <b/>
        <sz val="11"/>
        <color theme="1"/>
        <rFont val="Calibri"/>
        <family val="2"/>
        <scheme val="minor"/>
      </rPr>
      <t>FEBRERO</t>
    </r>
    <r>
      <rPr>
        <sz val="11"/>
        <color theme="1"/>
        <rFont val="Calibri"/>
        <family val="2"/>
        <scheme val="minor"/>
      </rPr>
      <t xml:space="preserve"> se trasnfirieron 30 embriones fertilizados in vitro </t>
    </r>
    <r>
      <rPr>
        <b/>
        <sz val="11"/>
        <color theme="1"/>
        <rFont val="Calibri"/>
        <family val="2"/>
        <scheme val="minor"/>
      </rPr>
      <t>JUNIO:</t>
    </r>
    <r>
      <rPr>
        <sz val="11"/>
        <color theme="1"/>
        <rFont val="Calibri"/>
        <family val="2"/>
        <scheme val="minor"/>
      </rPr>
      <t xml:space="preserve"> Transferencia de embriones congelados en receptoras</t>
    </r>
  </si>
  <si>
    <r>
      <rPr>
        <b/>
        <sz val="11"/>
        <color theme="1"/>
        <rFont val="Calibri"/>
        <family val="2"/>
        <scheme val="minor"/>
      </rPr>
      <t>ENERO-MARZO:</t>
    </r>
    <r>
      <rPr>
        <sz val="11"/>
        <color theme="1"/>
        <rFont val="Calibri"/>
        <family val="2"/>
        <scheme val="minor"/>
      </rPr>
      <t xml:space="preserve">Se realizó analisis de suelos, preparación del suelo (pase romplow e incorporación de cal para corrección de pH suelo), siembra, labores culturales: primera aplicacación de primera fracción de fertilización, aplicación mecanizada de insecticida, fungicida, fertilizante foliar, aplicación; </t>
    </r>
    <r>
      <rPr>
        <b/>
        <sz val="11"/>
        <color theme="1"/>
        <rFont val="Calibri"/>
        <family val="2"/>
        <scheme val="minor"/>
      </rPr>
      <t>MAYO:</t>
    </r>
    <r>
      <rPr>
        <sz val="11"/>
        <color theme="1"/>
        <rFont val="Calibri"/>
        <family val="2"/>
        <scheme val="minor"/>
      </rPr>
      <t xml:space="preserve"> Se realizó la labor cultural de cosecha manual de mazorcas de maíz.</t>
    </r>
  </si>
  <si>
    <r>
      <t xml:space="preserve">ENERO: </t>
    </r>
    <r>
      <rPr>
        <sz val="11"/>
        <color theme="1"/>
        <rFont val="Calibri"/>
        <family val="2"/>
        <scheme val="minor"/>
      </rPr>
      <t xml:space="preserve">Se comercializo café bola comercial, obteniendo ingresos por $ 43,56; alcanzo 108% superando lo planificado </t>
    </r>
    <r>
      <rPr>
        <b/>
        <sz val="11"/>
        <color theme="1"/>
        <rFont val="Calibri"/>
        <family val="2"/>
        <scheme val="minor"/>
      </rPr>
      <t xml:space="preserve">MARZO: </t>
    </r>
    <r>
      <rPr>
        <sz val="11"/>
        <color theme="1"/>
        <rFont val="Calibri"/>
        <family val="2"/>
        <scheme val="minor"/>
      </rPr>
      <t xml:space="preserve">No hubo venta; </t>
    </r>
    <r>
      <rPr>
        <b/>
        <sz val="11"/>
        <color theme="1"/>
        <rFont val="Calibri"/>
        <family val="2"/>
        <scheme val="minor"/>
      </rPr>
      <t xml:space="preserve">ABRIL: </t>
    </r>
    <r>
      <rPr>
        <sz val="11"/>
        <color theme="1"/>
        <rFont val="Calibri"/>
        <family val="2"/>
        <scheme val="minor"/>
      </rPr>
      <t>No hubo venta, debido que no se recepto grano comercial de los dpto. y/o programas, también influyo la emergencia sanitaria que vive el país.</t>
    </r>
  </si>
  <si>
    <t>P2. Evaluación de adaptabilidad y distinguibilidad de materiales reportadas como tolerante o resistente a FOC R4T.</t>
  </si>
  <si>
    <t>P1. Estudio de la fertilización del cultivo de cacao Nacional en Quevedo</t>
  </si>
  <si>
    <t>P2. Densidad y Distanciamiento entre hileras sobre el desarrollo y crecimiento de un nuevo híbrido de maíz en la zona de Quevedo</t>
  </si>
  <si>
    <t>P3. Evaluación de materiales promisorios de maracuyá, evaluación agronómica de cultivos de variedades de maracuyá, evaluación sanitaria del cultivo de maracuyá, evaluación de productividad en el cultivo de maracuyá.</t>
  </si>
  <si>
    <t>P1. Evaluacion de un hibrido de maiz promisorio como alternativa forrajera, con alta calidad protéica</t>
  </si>
  <si>
    <t xml:space="preserve">P2. Evaluación de protocolos de sincronizacion de la ovulación de receptoras y donadoras de embriones bovinos </t>
  </si>
  <si>
    <t>P3.Prestación de servicios de Análisis de Suelos, Tejidos Vegetales y Aguas a productores y empresas agrícolas</t>
  </si>
  <si>
    <t>Se tabularon los datos de las variables evaluadas. Se escribió y presentó el artículo científico titulado "The Senenscence (Sty.Green), an Important Trait to Exploit Crop", el mismo que fue publicado en la revista Energies el 11 de febrero de 2020</t>
  </si>
  <si>
    <r>
      <t xml:space="preserve">
</t>
    </r>
    <r>
      <rPr>
        <b/>
        <sz val="11"/>
        <color theme="1"/>
        <rFont val="Calibri"/>
        <family val="2"/>
        <scheme val="minor"/>
      </rPr>
      <t>ENERO-MARZO:</t>
    </r>
    <r>
      <rPr>
        <sz val="11"/>
        <color theme="1"/>
        <rFont val="Calibri"/>
        <family val="2"/>
        <scheme val="minor"/>
      </rPr>
      <t xml:space="preserve">Se realizó cosecha, recolección, pica de árboles y aplicación de coagulante en látex de caucho-bloques ab-cd, recolección manual de caucho húmedo de cada parcela de bloques ab-cd); labores culturales:  control manual post-emergente de maleza en todos los bloques </t>
    </r>
    <r>
      <rPr>
        <b/>
        <sz val="11"/>
        <color theme="1"/>
        <rFont val="Calibri"/>
        <family val="2"/>
        <scheme val="minor"/>
      </rPr>
      <t xml:space="preserve">ABRIL-JUNIO: </t>
    </r>
    <r>
      <rPr>
        <sz val="11"/>
        <color theme="1"/>
        <rFont val="Calibri"/>
        <family val="2"/>
        <scheme val="minor"/>
      </rPr>
      <t xml:space="preserve">Se realizó recolección/pica de árboles de caucho-aplicación de coagulante en látex de caucho en los bloques AB-CD); aplicación manual dirigida de estimulante-ethefon en cortes de pica de árboles de caucho-bloques abcdre y colección de caucho y toma de datos de producción bloques AB-CD) </t>
    </r>
  </si>
  <si>
    <t>Toma de datos de campo y análisis.</t>
  </si>
  <si>
    <r>
      <rPr>
        <b/>
        <sz val="11"/>
        <color theme="1"/>
        <rFont val="Calibri"/>
        <family val="2"/>
        <scheme val="minor"/>
      </rPr>
      <t>JUNIO:</t>
    </r>
    <r>
      <rPr>
        <sz val="11"/>
        <color theme="1"/>
        <rFont val="Calibri"/>
        <family val="2"/>
        <scheme val="minor"/>
      </rPr>
      <t xml:space="preserve"> El contrato esta por legalizarse, se estimada que a partir del mes de julio se iniciaría las actividades planificacdas. </t>
    </r>
    <r>
      <rPr>
        <b/>
        <sz val="11"/>
        <color theme="1"/>
        <rFont val="Calibri"/>
        <family val="2"/>
        <scheme val="minor"/>
      </rPr>
      <t>JULIO-SEPTIEMBRE:</t>
    </r>
    <r>
      <rPr>
        <sz val="11"/>
        <color theme="1"/>
        <rFont val="Calibri"/>
        <family val="2"/>
        <scheme val="minor"/>
      </rPr>
      <t xml:space="preserve"> No se ha ejecutado esta actividad debido que aún no se a suscrito el convenio entre la EETP y GALITEC, el mismo esta previsto firmar el  12 de octubre 2020.</t>
    </r>
  </si>
  <si>
    <r>
      <t xml:space="preserve">Eficiencia de cuatro desinfectantes  a base de amonio cuaternario sobre la viabilidad de clamidosporas de </t>
    </r>
    <r>
      <rPr>
        <i/>
        <sz val="11"/>
        <color indexed="8"/>
        <rFont val="Calibri"/>
        <family val="2"/>
      </rPr>
      <t xml:space="preserve">Fusarium Oxysporum, f. sp. cubense </t>
    </r>
    <r>
      <rPr>
        <sz val="11"/>
        <color theme="1"/>
        <rFont val="Calibri"/>
        <family val="2"/>
        <scheme val="minor"/>
      </rPr>
      <t>en condiciones de laboratorio</t>
    </r>
  </si>
  <si>
    <r>
      <t xml:space="preserve">Determinación de la viabilidad de estructuras reproductivas de </t>
    </r>
    <r>
      <rPr>
        <i/>
        <sz val="11"/>
        <color indexed="8"/>
        <rFont val="Calibri"/>
        <family val="2"/>
      </rPr>
      <t>F. Oxysporum</t>
    </r>
    <r>
      <rPr>
        <sz val="11"/>
        <color theme="1"/>
        <rFont val="Calibri"/>
        <family val="2"/>
        <scheme val="minor"/>
      </rPr>
      <t xml:space="preserve"> sometidos a la acción de desifectante a base de amonio cuarternario con diferentes regímenes de condiciones ambientales a nivel de campo (Pediluvio/ rodiluvio)</t>
    </r>
  </si>
  <si>
    <r>
      <t xml:space="preserve">Respecto a este producto aún no se realiza ninguna actividad, ya que se tuvo que adelantar el Producto 2. por motivos estrategícos en cuanto a variables que el Programa no puede controlar (falta de personal contratos ocasionales), como la articulación con diferentes entidades que son parte fundamental de este trabajo de investigación; </t>
    </r>
    <r>
      <rPr>
        <b/>
        <sz val="11"/>
        <color theme="1"/>
        <rFont val="Calibri"/>
        <family val="2"/>
        <scheme val="minor"/>
      </rPr>
      <t xml:space="preserve">ABRIL: </t>
    </r>
    <r>
      <rPr>
        <sz val="11"/>
        <color theme="1"/>
        <rFont val="Calibri"/>
        <family val="2"/>
        <scheme val="minor"/>
      </rPr>
      <t xml:space="preserve">Debido a la emergencia sanitaria que mantiene el país se paralizó por completo la actividad, ya que se requeria insumos que no se cuenta con la compra, además hay que considerar que al 30 de junio se considera la época ideal para siembra de maíz, factores que no se pueden controlar; </t>
    </r>
    <r>
      <rPr>
        <b/>
        <sz val="11"/>
        <color theme="1"/>
        <rFont val="Calibri"/>
        <family val="2"/>
        <scheme val="minor"/>
      </rPr>
      <t>JULIO-SEPTIEMBRE:</t>
    </r>
    <r>
      <rPr>
        <sz val="11"/>
        <color theme="1"/>
        <rFont val="Calibri"/>
        <family val="2"/>
        <scheme val="minor"/>
      </rPr>
      <t xml:space="preserve"> A pesar de los limientantes en el programa, actualmente no se ha ejecutado la actividad debido a la falta de insumos agropecuarios, se realizó los pedidos oportunamente, constan en proceso de compras públicas la adquisición de insumos.</t>
    </r>
  </si>
  <si>
    <r>
      <rPr>
        <b/>
        <sz val="11"/>
        <color theme="1"/>
        <rFont val="Calibri"/>
        <family val="2"/>
        <scheme val="minor"/>
      </rPr>
      <t xml:space="preserve">ABRIL: </t>
    </r>
    <r>
      <rPr>
        <sz val="11"/>
        <color theme="1"/>
        <rFont val="Calibri"/>
        <family val="2"/>
        <scheme val="minor"/>
      </rPr>
      <t xml:space="preserve">Debido a la emergencia sanitaria que mantiene el país se paralizó por completo la actividad, ya que se requeria insumos que no se cuenta con la compra, además hay que considerar que al 30 de junio se considera la época ideal para siembra de maíz, factores que no se pueden controlar; </t>
    </r>
    <r>
      <rPr>
        <b/>
        <sz val="11"/>
        <color theme="1"/>
        <rFont val="Calibri"/>
        <family val="2"/>
        <scheme val="minor"/>
      </rPr>
      <t xml:space="preserve">JULIO-SEPTIEMBRE: </t>
    </r>
    <r>
      <rPr>
        <sz val="11"/>
        <color theme="1"/>
        <rFont val="Calibri"/>
        <family val="2"/>
        <scheme val="minor"/>
      </rPr>
      <t>A pesar de los limientantes en el programa, actualmente no se ha ejecutado la actividad debido a la falta de insumos agropecuarios, se realizó los pedidos oportunamente, constan en proceso de compras públicas la adquisición de insumos.</t>
    </r>
  </si>
  <si>
    <t>Se esta realizando un nuevo ciclo de las lineas multiplicadas en el ciclo lluviosa del presente año</t>
  </si>
  <si>
    <r>
      <rPr>
        <b/>
        <sz val="11"/>
        <color theme="1"/>
        <rFont val="Calibri"/>
        <family val="2"/>
        <scheme val="minor"/>
      </rPr>
      <t>ENERO-MARZO:</t>
    </r>
    <r>
      <rPr>
        <sz val="11"/>
        <color theme="1"/>
        <rFont val="Calibri"/>
        <family val="2"/>
        <scheme val="minor"/>
      </rPr>
      <t xml:space="preserve">Se realizó la aplicación de fertilizante completo (10-30-10) a los 8 dds, el fertilizante nitrogenado (úrea) de aplicó en 3 fracciones a los 15, 30 y 45 dds. Se realizarón tres controles de insectos y dos controles de malezas. Se realizaron en promedio 7 autofecundaciones por línea; </t>
    </r>
    <r>
      <rPr>
        <b/>
        <sz val="11"/>
        <color theme="1"/>
        <rFont val="Calibri"/>
        <family val="2"/>
        <scheme val="minor"/>
      </rPr>
      <t>AGOSTO-SEPTIEMBRE:</t>
    </r>
    <r>
      <rPr>
        <sz val="11"/>
        <color theme="1"/>
        <rFont val="Calibri"/>
        <family val="2"/>
        <scheme val="minor"/>
      </rPr>
      <t xml:space="preserve"> Fertilización de la 3 dosis de nitrogeno.</t>
    </r>
  </si>
  <si>
    <r>
      <rPr>
        <b/>
        <sz val="11"/>
        <color theme="1"/>
        <rFont val="Calibri"/>
        <family val="2"/>
        <scheme val="minor"/>
      </rPr>
      <t>MAYO Y JUNIO:</t>
    </r>
    <r>
      <rPr>
        <sz val="11"/>
        <color theme="1"/>
        <rFont val="Calibri"/>
        <family val="2"/>
        <scheme val="minor"/>
      </rPr>
      <t xml:space="preserve"> Se efectuó la cosecha y registro de datos productivos de un grupo de 8 variedades que presentarón producción hasta la presente fecha; </t>
    </r>
    <r>
      <rPr>
        <b/>
        <sz val="11"/>
        <color theme="1"/>
        <rFont val="Calibri"/>
        <family val="2"/>
        <scheme val="minor"/>
      </rPr>
      <t>JULIO:</t>
    </r>
    <r>
      <rPr>
        <sz val="11"/>
        <color theme="1"/>
        <rFont val="Calibri"/>
        <family val="2"/>
        <scheme val="minor"/>
      </rPr>
      <t xml:space="preserve"> Se efectuó la cosecha y registro de datos productivos de un grupo de seis variedades que presentaron producción hasta la presente fecha. </t>
    </r>
    <r>
      <rPr>
        <b/>
        <sz val="11"/>
        <color theme="1"/>
        <rFont val="Calibri"/>
        <family val="2"/>
        <scheme val="minor"/>
      </rPr>
      <t>AGOSTO:</t>
    </r>
    <r>
      <rPr>
        <sz val="11"/>
        <color theme="1"/>
        <rFont val="Calibri"/>
        <family val="2"/>
        <scheme val="minor"/>
      </rPr>
      <t xml:space="preserve"> Se realizó los últimos pases de cosechas y registro de datos productivos de las variedades de café.  </t>
    </r>
  </si>
  <si>
    <r>
      <rPr>
        <b/>
        <sz val="11"/>
        <color theme="1"/>
        <rFont val="Calibri"/>
        <family val="2"/>
        <scheme val="minor"/>
      </rPr>
      <t>ENERO-MARZO:</t>
    </r>
    <r>
      <rPr>
        <sz val="11"/>
        <color theme="1"/>
        <rFont val="Calibri"/>
        <family val="2"/>
        <scheme val="minor"/>
      </rPr>
      <t xml:space="preserve"> Se han receptado 1439 muestras para codificación, en el mes de   </t>
    </r>
    <r>
      <rPr>
        <b/>
        <sz val="11"/>
        <color theme="1"/>
        <rFont val="Calibri"/>
        <family val="2"/>
        <scheme val="minor"/>
      </rPr>
      <t>marzo</t>
    </r>
    <r>
      <rPr>
        <sz val="11"/>
        <color theme="1"/>
        <rFont val="Calibri"/>
        <family val="2"/>
        <scheme val="minor"/>
      </rPr>
      <t xml:space="preserve"> No se refleja  ventas en todo el mes debido a la emergencia sanitaria en el país; </t>
    </r>
    <r>
      <rPr>
        <b/>
        <sz val="11"/>
        <color theme="1"/>
        <rFont val="Calibri"/>
        <family val="2"/>
        <scheme val="minor"/>
      </rPr>
      <t xml:space="preserve">ABRIL: </t>
    </r>
    <r>
      <rPr>
        <sz val="11"/>
        <color theme="1"/>
        <rFont val="Calibri"/>
        <family val="2"/>
        <scheme val="minor"/>
      </rPr>
      <t xml:space="preserve">Se receptaron 4 muestras; </t>
    </r>
    <r>
      <rPr>
        <b/>
        <sz val="11"/>
        <color theme="1"/>
        <rFont val="Calibri"/>
        <family val="2"/>
        <scheme val="minor"/>
      </rPr>
      <t>MAYO:</t>
    </r>
    <r>
      <rPr>
        <sz val="11"/>
        <color theme="1"/>
        <rFont val="Calibri"/>
        <family val="2"/>
        <scheme val="minor"/>
      </rPr>
      <t xml:space="preserve"> No se refleja  ventas en todo el mes debido a la emergencia sanitaria en el país; </t>
    </r>
    <r>
      <rPr>
        <b/>
        <sz val="11"/>
        <color theme="1"/>
        <rFont val="Calibri"/>
        <family val="2"/>
        <scheme val="minor"/>
      </rPr>
      <t xml:space="preserve">JUNIO: </t>
    </r>
    <r>
      <rPr>
        <sz val="11"/>
        <color theme="1"/>
        <rFont val="Calibri"/>
        <family val="2"/>
        <scheme val="minor"/>
      </rPr>
      <t xml:space="preserve">Se receptaron 411 muestras; </t>
    </r>
    <r>
      <rPr>
        <b/>
        <sz val="11"/>
        <color theme="1"/>
        <rFont val="Calibri"/>
        <family val="2"/>
        <scheme val="minor"/>
      </rPr>
      <t xml:space="preserve">JULIO: </t>
    </r>
    <r>
      <rPr>
        <sz val="11"/>
        <color theme="1"/>
        <rFont val="Calibri"/>
        <family val="2"/>
        <scheme val="minor"/>
      </rPr>
      <t xml:space="preserve">se han receptado 1110 muestras para codificación; </t>
    </r>
    <r>
      <rPr>
        <b/>
        <sz val="11"/>
        <color theme="1"/>
        <rFont val="Calibri"/>
        <family val="2"/>
        <scheme val="minor"/>
      </rPr>
      <t xml:space="preserve">AGOSTO: </t>
    </r>
    <r>
      <rPr>
        <sz val="11"/>
        <color theme="1"/>
        <rFont val="Calibri"/>
        <family val="2"/>
        <scheme val="minor"/>
      </rPr>
      <t xml:space="preserve">Se han receptado 898 en el presente mes; </t>
    </r>
    <r>
      <rPr>
        <b/>
        <sz val="11"/>
        <color theme="1"/>
        <rFont val="Calibri"/>
        <family val="2"/>
        <scheme val="minor"/>
      </rPr>
      <t xml:space="preserve">SEPTIEMBRE: </t>
    </r>
    <r>
      <rPr>
        <sz val="11"/>
        <color theme="1"/>
        <rFont val="Calibri"/>
        <family val="2"/>
        <scheme val="minor"/>
      </rPr>
      <t>En este mes se han receptado 1401 muestras.</t>
    </r>
  </si>
  <si>
    <r>
      <t xml:space="preserve">MAYO Y JUNIO: </t>
    </r>
    <r>
      <rPr>
        <sz val="11"/>
        <color theme="1"/>
        <rFont val="Calibri"/>
        <family val="2"/>
        <scheme val="minor"/>
      </rPr>
      <t xml:space="preserve">Se recibió y peso la materia prima; se realizó la elección de mazorcas (descarte de mazorcas enfermas y fuera de tipo); secamiento (eliminación de humedad de maíz en mazorca) desgrane manual de mazorcas seleccionadas con el 12%; limpieza y clasificación (eliminación de grano pequeño partido y mal formado e impurezas y / clasificación por peso específico (obtención de semilla de mayor peso yreporte de producción de semilla;  </t>
    </r>
    <r>
      <rPr>
        <b/>
        <sz val="11"/>
        <color theme="1"/>
        <rFont val="Calibri"/>
        <family val="2"/>
        <scheme val="minor"/>
      </rPr>
      <t>(Se realizó la recepción de materia prima, selección de mazorcas, secamiento (eliminación de humedad de maíz en mazorca, desgrane y comercialización de maíz comercial masculino, desgrane de mazorcas seleccionadas, limpieza y clasificación: eliminación de grano pequeño partido y mal formado e impurezas, clasificación por peso específico)</t>
    </r>
  </si>
  <si>
    <r>
      <t xml:space="preserve">JULIO-AGOSTO: </t>
    </r>
    <r>
      <rPr>
        <sz val="11"/>
        <color theme="1"/>
        <rFont val="Calibri"/>
        <family val="2"/>
        <scheme val="minor"/>
      </rPr>
      <t>Se realizó la recepción de materia prima); secamiento (eliminación de humedad de  materia prima de soya); limpieza y clasificación (eliminación de grano pequeño, partido y mal formado e impurezas) y clasificación por peso específico</t>
    </r>
  </si>
  <si>
    <r>
      <rPr>
        <b/>
        <sz val="11"/>
        <color theme="1"/>
        <rFont val="Calibri"/>
        <family val="2"/>
        <scheme val="minor"/>
      </rPr>
      <t xml:space="preserve">FEBRERO-MARZO: </t>
    </r>
    <r>
      <rPr>
        <sz val="11"/>
        <color theme="1"/>
        <rFont val="Calibri"/>
        <family val="2"/>
        <scheme val="minor"/>
      </rPr>
      <t xml:space="preserve">Una  parcela de 320 m2 con el pasto INIAP-811  /  Libro de campo y Registro fotográfico; </t>
    </r>
    <r>
      <rPr>
        <b/>
        <sz val="11"/>
        <color theme="1"/>
        <rFont val="Calibri"/>
        <family val="2"/>
        <scheme val="minor"/>
      </rPr>
      <t>ABRIL-JUNIO:</t>
    </r>
    <r>
      <rPr>
        <sz val="11"/>
        <color theme="1"/>
        <rFont val="Calibri"/>
        <family val="2"/>
        <scheme val="minor"/>
      </rPr>
      <t xml:space="preserve"> Se instaló la parcela, por asunto de pandemia no se pudo supervisar y por ende julio se esta retomando; </t>
    </r>
    <r>
      <rPr>
        <b/>
        <sz val="11"/>
        <color theme="1"/>
        <rFont val="Calibri"/>
        <family val="2"/>
        <scheme val="minor"/>
      </rPr>
      <t xml:space="preserve">JULIO-SEPTIEMBRE: </t>
    </r>
    <r>
      <rPr>
        <sz val="11"/>
        <color theme="1"/>
        <rFont val="Calibri"/>
        <family val="2"/>
        <scheme val="minor"/>
      </rPr>
      <t>La  parcela se estableció de  pasto INIAP 811 tuvo  que ser reubicada en la zona de Valencia, pues  fue  abandonada por los  productores efecto pandemia  en la zona de Vinces.</t>
    </r>
  </si>
  <si>
    <r>
      <rPr>
        <b/>
        <sz val="11"/>
        <color theme="1"/>
        <rFont val="Calibri"/>
        <family val="2"/>
        <scheme val="minor"/>
      </rPr>
      <t xml:space="preserve">ENERO-FEBRERO: </t>
    </r>
    <r>
      <rPr>
        <sz val="11"/>
        <color theme="1"/>
        <rFont val="Calibri"/>
        <family val="2"/>
        <scheme val="minor"/>
      </rPr>
      <t xml:space="preserve">Instalación, manejo y seguimiento de la parcela </t>
    </r>
    <r>
      <rPr>
        <b/>
        <sz val="11"/>
        <color theme="1"/>
        <rFont val="Calibri"/>
        <family val="2"/>
        <scheme val="minor"/>
      </rPr>
      <t>ABRIL-JUNIO:</t>
    </r>
    <r>
      <rPr>
        <sz val="11"/>
        <color theme="1"/>
        <rFont val="Calibri"/>
        <family val="2"/>
        <scheme val="minor"/>
      </rPr>
      <t xml:space="preserve"> Cosecha de maíz de la primera parcela de la época lluviosa. </t>
    </r>
    <r>
      <rPr>
        <b/>
        <sz val="11"/>
        <color theme="1"/>
        <rFont val="Calibri"/>
        <family val="2"/>
        <scheme val="minor"/>
      </rPr>
      <t xml:space="preserve">JULIO-SEPTIEMBRE: </t>
    </r>
    <r>
      <rPr>
        <sz val="11"/>
        <color theme="1"/>
        <rFont val="Calibri"/>
        <family val="2"/>
        <scheme val="minor"/>
      </rPr>
      <t>Parcela de maiz época seca establecida en la zona de Paraiso Escondido en  la última semana de septiembre se realizó la cosecha de parcela maiz promisorio, el infome técnico se tiene previsto presentarlo en octubre, para que sea revisado por especialistas  antes de su lanzamiento en el  mes de diciembre.</t>
    </r>
  </si>
  <si>
    <t>Manejo agronómico de varios lote de producción comercial (remanente de la investigación) de caucho</t>
  </si>
  <si>
    <t>Reestructuración de currículo y agenda, deacuero a diagnóstico rural participativo (DRP)</t>
  </si>
  <si>
    <r>
      <t xml:space="preserve">JUNIO: </t>
    </r>
    <r>
      <rPr>
        <sz val="11"/>
        <rFont val="Calibri"/>
        <family val="2"/>
        <scheme val="minor"/>
      </rPr>
      <t xml:space="preserve">Esta actividad depende del retorno del equipo  real time (qPCR) (EESC) que fue cedido al INSPI para las pruebas de COVID-19. </t>
    </r>
    <r>
      <rPr>
        <b/>
        <sz val="11"/>
        <rFont val="Calibri"/>
        <family val="2"/>
        <scheme val="minor"/>
      </rPr>
      <t>JULIO-AGOSTO:</t>
    </r>
    <r>
      <rPr>
        <sz val="11"/>
        <rFont val="Calibri"/>
        <family val="2"/>
        <scheme val="minor"/>
      </rPr>
      <t xml:space="preserve"> Esta actividad depende del retorno del equipo  real time (qPCR) (EESC) que fue cedido al INSPI para las pruebas de COVID-19.</t>
    </r>
  </si>
  <si>
    <r>
      <t xml:space="preserve">SEPTIEMBRE:  </t>
    </r>
    <r>
      <rPr>
        <sz val="11"/>
        <rFont val="Calibri"/>
        <family val="2"/>
        <scheme val="minor"/>
      </rPr>
      <t>Esta actividad depende del retorno del equipo  real time (qPCR) (EESC) que fue cedido al INSPI para las pruebas de COVID-19.</t>
    </r>
  </si>
  <si>
    <r>
      <rPr>
        <b/>
        <sz val="11"/>
        <color theme="1"/>
        <rFont val="Calibri"/>
        <family val="2"/>
        <scheme val="minor"/>
      </rPr>
      <t>JUNIO:</t>
    </r>
    <r>
      <rPr>
        <sz val="11"/>
        <color theme="1"/>
        <rFont val="Calibri"/>
        <family val="2"/>
        <scheme val="minor"/>
      </rPr>
      <t xml:space="preserve"> No hubo venta, debido que no se recepto guabas comercial de los dpto. y/o programas, también influyo la emergencia sanitaria que vive el país.; </t>
    </r>
    <r>
      <rPr>
        <b/>
        <sz val="11"/>
        <color theme="1"/>
        <rFont val="Calibri"/>
        <family val="2"/>
        <scheme val="minor"/>
      </rPr>
      <t xml:space="preserve">JULIO: </t>
    </r>
    <r>
      <rPr>
        <sz val="11"/>
        <color theme="1"/>
        <rFont val="Calibri"/>
        <family val="2"/>
        <scheme val="minor"/>
      </rPr>
      <t>No hubo ventas</t>
    </r>
  </si>
  <si>
    <r>
      <rPr>
        <b/>
        <sz val="11"/>
        <color theme="1"/>
        <rFont val="Calibri"/>
        <family val="2"/>
        <scheme val="minor"/>
      </rPr>
      <t xml:space="preserve">MARZO: </t>
    </r>
    <r>
      <rPr>
        <sz val="11"/>
        <color theme="1"/>
        <rFont val="Calibri"/>
        <family val="2"/>
        <scheme val="minor"/>
      </rPr>
      <t>Se ha seleccionado e iniciado manejo de plantas  para extracción explantes</t>
    </r>
  </si>
  <si>
    <r>
      <rPr>
        <b/>
        <sz val="11"/>
        <color theme="1"/>
        <rFont val="Calibri"/>
        <family val="2"/>
        <scheme val="minor"/>
      </rPr>
      <t xml:space="preserve">FEBRERO: </t>
    </r>
    <r>
      <rPr>
        <sz val="11"/>
        <color theme="1"/>
        <rFont val="Calibri"/>
        <family val="2"/>
        <scheme val="minor"/>
      </rPr>
      <t xml:space="preserve">Extracciones de F. oxisporum  raza 1 a partir de tejido infectado </t>
    </r>
  </si>
  <si>
    <r>
      <t xml:space="preserve">En </t>
    </r>
    <r>
      <rPr>
        <b/>
        <sz val="11"/>
        <color theme="1"/>
        <rFont val="Calibri"/>
        <family val="2"/>
        <scheme val="minor"/>
      </rPr>
      <t>Enero y Febrero</t>
    </r>
    <r>
      <rPr>
        <sz val="11"/>
        <color theme="1"/>
        <rFont val="Calibri"/>
        <family val="2"/>
        <scheme val="minor"/>
      </rPr>
      <t xml:space="preserve"> en base a un chequeo ginecológico y expedientes maternos se realizó la selección de receptoras de embriones</t>
    </r>
  </si>
  <si>
    <r>
      <rPr>
        <b/>
        <sz val="11"/>
        <color theme="1"/>
        <rFont val="Calibri"/>
        <family val="2"/>
        <scheme val="minor"/>
      </rPr>
      <t>ENERO-MARZO:</t>
    </r>
    <r>
      <rPr>
        <sz val="11"/>
        <color theme="1"/>
        <rFont val="Calibri"/>
        <family val="2"/>
        <scheme val="minor"/>
      </rPr>
      <t xml:space="preserve"> Control de maleza y poda fitisanitario. </t>
    </r>
    <r>
      <rPr>
        <b/>
        <sz val="11"/>
        <color theme="1"/>
        <rFont val="Calibri"/>
        <family val="2"/>
        <scheme val="minor"/>
      </rPr>
      <t xml:space="preserve">ABRIL-JUNIO: </t>
    </r>
    <r>
      <rPr>
        <sz val="11"/>
        <color theme="1"/>
        <rFont val="Calibri"/>
        <family val="2"/>
        <scheme val="minor"/>
      </rPr>
      <t xml:space="preserve">Control mécanico y quimíco de malezas; </t>
    </r>
    <r>
      <rPr>
        <b/>
        <sz val="11"/>
        <color theme="1"/>
        <rFont val="Calibri"/>
        <family val="2"/>
        <scheme val="minor"/>
      </rPr>
      <t>SEPTIEMBRE:</t>
    </r>
    <r>
      <rPr>
        <sz val="11"/>
        <color theme="1"/>
        <rFont val="Calibri"/>
        <family val="2"/>
        <scheme val="minor"/>
      </rPr>
      <t xml:space="preserve"> Control mécanico, manual de malezas y riego de lotes; </t>
    </r>
    <r>
      <rPr>
        <b/>
        <sz val="11"/>
        <color theme="1"/>
        <rFont val="Calibri"/>
        <family val="2"/>
        <scheme val="minor"/>
      </rPr>
      <t>OCTUBRE-DICIEMBRE:</t>
    </r>
    <r>
      <rPr>
        <sz val="11"/>
        <color theme="1"/>
        <rFont val="Calibri"/>
        <family val="2"/>
        <scheme val="minor"/>
      </rPr>
      <t xml:space="preserve">  Se continuó aplicando riego y realizando el control de maleza en lo lotes que ameritaba. </t>
    </r>
  </si>
  <si>
    <r>
      <rPr>
        <b/>
        <sz val="11"/>
        <color theme="1"/>
        <rFont val="Calibri"/>
        <family val="2"/>
        <scheme val="minor"/>
      </rPr>
      <t xml:space="preserve">ABRIL Y JUNIO: </t>
    </r>
    <r>
      <rPr>
        <sz val="11"/>
        <color theme="1"/>
        <rFont val="Calibri"/>
        <family val="2"/>
        <scheme val="minor"/>
      </rPr>
      <t xml:space="preserve">Debido a la emergencia  sanitaria que vive el país, no ha sido posible  arrancar con esta actividad; </t>
    </r>
    <r>
      <rPr>
        <b/>
        <sz val="11"/>
        <color theme="1"/>
        <rFont val="Calibri"/>
        <family val="2"/>
        <scheme val="minor"/>
      </rPr>
      <t>AGOSTO:</t>
    </r>
    <r>
      <rPr>
        <sz val="11"/>
        <color theme="1"/>
        <rFont val="Calibri"/>
        <family val="2"/>
        <scheme val="minor"/>
      </rPr>
      <t xml:space="preserve"> Por falta de insumos no se ha ejecutado la actividad, los pedidos insumos fueron solicitados a inicios del presente año, los mismo constan en proceso de compras públicas actualmente: </t>
    </r>
    <r>
      <rPr>
        <b/>
        <sz val="11"/>
        <color theme="1"/>
        <rFont val="Calibri"/>
        <family val="2"/>
        <scheme val="minor"/>
      </rPr>
      <t xml:space="preserve">DICIEMBRE: </t>
    </r>
    <r>
      <rPr>
        <sz val="11"/>
        <color theme="1"/>
        <rFont val="Calibri"/>
        <family val="2"/>
        <scheme val="minor"/>
      </rPr>
      <t xml:space="preserve">Se lavantó el perfil para proceder con la caracterización del achiote, en vista de las numerosas accesiones, esta actividad tomara màs tiempo de lo establecido, en el POA 2021, pasa a ser un producto. </t>
    </r>
  </si>
  <si>
    <t>Presentación de Informe Técnico Anual para revisión de Comité Técnico.</t>
  </si>
  <si>
    <r>
      <rPr>
        <b/>
        <sz val="11"/>
        <rFont val="Calibri"/>
        <family val="2"/>
        <scheme val="minor"/>
      </rPr>
      <t>MARZO:</t>
    </r>
    <r>
      <rPr>
        <sz val="11"/>
        <rFont val="Calibri"/>
        <family val="2"/>
        <scheme val="minor"/>
      </rPr>
      <t xml:space="preserve"> Se estableció el ensayo de maracuyá, en el lote colección Achiote</t>
    </r>
  </si>
  <si>
    <r>
      <rPr>
        <b/>
        <sz val="11"/>
        <color theme="1"/>
        <rFont val="Calibri"/>
        <family val="2"/>
        <scheme val="minor"/>
      </rPr>
      <t>JUNIO:</t>
    </r>
    <r>
      <rPr>
        <sz val="11"/>
        <color theme="1"/>
        <rFont val="Calibri"/>
        <family val="2"/>
        <scheme val="minor"/>
      </rPr>
      <t xml:space="preserve"> Esta actividad se iniciará en el mes de julio; </t>
    </r>
    <r>
      <rPr>
        <b/>
        <sz val="11"/>
        <color theme="1"/>
        <rFont val="Calibri"/>
        <family val="2"/>
        <scheme val="minor"/>
      </rPr>
      <t>AGOSTO-SEPTIEMBRE:</t>
    </r>
    <r>
      <rPr>
        <sz val="11"/>
        <color theme="1"/>
        <rFont val="Calibri"/>
        <family val="2"/>
        <scheme val="minor"/>
      </rPr>
      <t xml:space="preserve"> Se realizó el refrescamiento de accesiones de camote; </t>
    </r>
    <r>
      <rPr>
        <b/>
        <sz val="11"/>
        <color theme="1"/>
        <rFont val="Calibri"/>
        <family val="2"/>
        <scheme val="minor"/>
      </rPr>
      <t>OCTUBRE-DICIEMBRE:</t>
    </r>
    <r>
      <rPr>
        <sz val="11"/>
        <color theme="1"/>
        <rFont val="Calibri"/>
        <family val="2"/>
        <scheme val="minor"/>
      </rPr>
      <t xml:space="preserve">  Se dió inicio al refrescamiento de camote y plantas medicinales (fincas cercanas a la zona de influencia de la EETP), aprovechando la época lluviosa. </t>
    </r>
  </si>
  <si>
    <r>
      <rPr>
        <b/>
        <sz val="11"/>
        <rFont val="Calibri"/>
        <family val="2"/>
        <scheme val="minor"/>
      </rPr>
      <t xml:space="preserve">ENERO-MARZO: ENERO-MARZO; </t>
    </r>
    <r>
      <rPr>
        <sz val="11"/>
        <rFont val="Calibri"/>
        <family val="2"/>
        <scheme val="minor"/>
      </rPr>
      <t xml:space="preserve">Se ha seleccionado plantas y se ha carcterizado ciertos marcadores morfológicos </t>
    </r>
    <r>
      <rPr>
        <b/>
        <sz val="11"/>
        <rFont val="Calibri"/>
        <family val="2"/>
        <scheme val="minor"/>
      </rPr>
      <t>ABRIL-JUNIO:</t>
    </r>
    <r>
      <rPr>
        <sz val="11"/>
        <rFont val="Calibri"/>
        <family val="2"/>
        <scheme val="minor"/>
      </rPr>
      <t xml:space="preserve">  Se realizó  la caracterización de cuatro caracteres morfológicos; </t>
    </r>
    <r>
      <rPr>
        <b/>
        <sz val="11"/>
        <rFont val="Calibri"/>
        <family val="2"/>
        <scheme val="minor"/>
      </rPr>
      <t>JULIO-SEPTIEMBRE:</t>
    </r>
    <r>
      <rPr>
        <sz val="11"/>
        <rFont val="Calibri"/>
        <family val="2"/>
        <scheme val="minor"/>
      </rPr>
      <t xml:space="preserve"> No hay avances en esta actividad, por falta de insumos agropecuarios, los mismo constan en proceso de compras públicas, de igual forma se presentó para los meses de </t>
    </r>
    <r>
      <rPr>
        <b/>
        <sz val="11"/>
        <rFont val="Calibri"/>
        <family val="2"/>
        <scheme val="minor"/>
      </rPr>
      <t xml:space="preserve">OCTUBRE-DICIEMBRE:  </t>
    </r>
    <r>
      <rPr>
        <sz val="11"/>
        <rFont val="Calibri"/>
        <family val="2"/>
        <scheme val="minor"/>
      </rPr>
      <t>Se ha completado las caracterizaciones morfológicos para su posterior intervención en campo.</t>
    </r>
  </si>
  <si>
    <r>
      <rPr>
        <b/>
        <sz val="11"/>
        <color theme="1"/>
        <rFont val="Calibri"/>
        <family val="2"/>
        <scheme val="minor"/>
      </rPr>
      <t>ABRIL Y JUNIO:</t>
    </r>
    <r>
      <rPr>
        <sz val="11"/>
        <color theme="1"/>
        <rFont val="Calibri"/>
        <family val="2"/>
        <scheme val="minor"/>
      </rPr>
      <t xml:space="preserve">Se ha caracterizado cinco caracteristicas morfológicas de aguacate; </t>
    </r>
    <r>
      <rPr>
        <b/>
        <sz val="11"/>
        <color theme="1"/>
        <rFont val="Calibri"/>
        <family val="2"/>
        <scheme val="minor"/>
      </rPr>
      <t>JULIO-SEPTIEMBRE:</t>
    </r>
    <r>
      <rPr>
        <sz val="11"/>
        <color theme="1"/>
        <rFont val="Calibri"/>
        <family val="2"/>
        <scheme val="minor"/>
      </rPr>
      <t xml:space="preserve"> Por falta de insumos agropecuarios,  no se ha dado mantenimiento en los lotes y de igual forma no se ha realizado la caracterización; </t>
    </r>
    <r>
      <rPr>
        <b/>
        <sz val="11"/>
        <color theme="1"/>
        <rFont val="Calibri"/>
        <family val="2"/>
        <scheme val="minor"/>
      </rPr>
      <t>DICIEMBRE: S</t>
    </r>
    <r>
      <rPr>
        <sz val="11"/>
        <color theme="1"/>
        <rFont val="Calibri"/>
        <family val="2"/>
        <scheme val="minor"/>
      </rPr>
      <t>e realizó la limpieza de lote</t>
    </r>
  </si>
  <si>
    <r>
      <rPr>
        <b/>
        <sz val="11"/>
        <rFont val="Calibri"/>
        <family val="2"/>
        <scheme val="minor"/>
      </rPr>
      <t xml:space="preserve">FEBRERO Y MARZO: </t>
    </r>
    <r>
      <rPr>
        <sz val="11"/>
        <rFont val="Calibri"/>
        <family val="2"/>
        <scheme val="minor"/>
      </rPr>
      <t xml:space="preserve">Se realizó control de malezas y fertilización </t>
    </r>
    <r>
      <rPr>
        <b/>
        <sz val="11"/>
        <rFont val="Calibri"/>
        <family val="2"/>
        <scheme val="minor"/>
      </rPr>
      <t>ABRIL-JUNIO:</t>
    </r>
    <r>
      <rPr>
        <sz val="11"/>
        <rFont val="Calibri"/>
        <family val="2"/>
        <scheme val="minor"/>
      </rPr>
      <t xml:space="preserve"> Se realizó poda de formación y podas fitosanitarias; </t>
    </r>
    <r>
      <rPr>
        <b/>
        <sz val="11"/>
        <rFont val="Calibri"/>
        <family val="2"/>
        <scheme val="minor"/>
      </rPr>
      <t>JULIO-SEPTIEMBRE:</t>
    </r>
    <r>
      <rPr>
        <sz val="11"/>
        <rFont val="Calibri"/>
        <family val="2"/>
        <scheme val="minor"/>
      </rPr>
      <t xml:space="preserve"> Se realizó la fertilizacion, mantenimiento de los lotes y poda productiva. OCTUBRE-DICIEMBRE: Se continuo con el control de malezas y mantenimiento de los lotes y poda productiva.</t>
    </r>
  </si>
  <si>
    <r>
      <rPr>
        <b/>
        <sz val="11"/>
        <color theme="1"/>
        <rFont val="Calibri"/>
        <family val="2"/>
        <scheme val="minor"/>
      </rPr>
      <t>JUNIO:</t>
    </r>
    <r>
      <rPr>
        <sz val="11"/>
        <color theme="1"/>
        <rFont val="Calibri"/>
        <family val="2"/>
        <scheme val="minor"/>
      </rPr>
      <t xml:space="preserve"> Se ha tomado datos de floración; </t>
    </r>
    <r>
      <rPr>
        <b/>
        <sz val="11"/>
        <color theme="1"/>
        <rFont val="Calibri"/>
        <family val="2"/>
        <scheme val="minor"/>
      </rPr>
      <t>JULIO-SEPTIEMBRE:</t>
    </r>
    <r>
      <rPr>
        <sz val="11"/>
        <color theme="1"/>
        <rFont val="Calibri"/>
        <family val="2"/>
        <scheme val="minor"/>
      </rPr>
      <t xml:space="preserve"> se ha realizado la toma de datos; </t>
    </r>
    <r>
      <rPr>
        <b/>
        <sz val="11"/>
        <color theme="1"/>
        <rFont val="Calibri"/>
        <family val="2"/>
        <scheme val="minor"/>
      </rPr>
      <t xml:space="preserve">OCTUBRE-DICIEMBRE: </t>
    </r>
    <r>
      <rPr>
        <sz val="11"/>
        <color theme="1"/>
        <rFont val="Calibri"/>
        <family val="2"/>
        <scheme val="minor"/>
      </rPr>
      <t xml:space="preserve">Se ha tomado datos agrónomicos del cultivo.  </t>
    </r>
  </si>
  <si>
    <r>
      <rPr>
        <b/>
        <sz val="11"/>
        <color theme="1"/>
        <rFont val="Calibri"/>
        <family val="2"/>
        <scheme val="minor"/>
      </rPr>
      <t>FEBRERO:</t>
    </r>
    <r>
      <rPr>
        <sz val="11"/>
        <color theme="1"/>
        <rFont val="Calibri"/>
        <family val="2"/>
        <scheme val="minor"/>
      </rPr>
      <t xml:space="preserve"> Se consiguieron dos desinfectante a base de amonio cuaternario; </t>
    </r>
    <r>
      <rPr>
        <b/>
        <sz val="11"/>
        <color theme="1"/>
        <rFont val="Calibri"/>
        <family val="2"/>
        <scheme val="minor"/>
      </rPr>
      <t>MARZO:</t>
    </r>
    <r>
      <rPr>
        <sz val="11"/>
        <color theme="1"/>
        <rFont val="Calibri"/>
        <family val="2"/>
        <scheme val="minor"/>
      </rPr>
      <t xml:space="preserve"> De igual forma se consiguieron dos desinfectantes a base amonio cuaternario; </t>
    </r>
    <r>
      <rPr>
        <b/>
        <sz val="11"/>
        <color theme="1"/>
        <rFont val="Calibri"/>
        <family val="2"/>
        <scheme val="minor"/>
      </rPr>
      <t>ABRIL-JUNIO:</t>
    </r>
    <r>
      <rPr>
        <sz val="11"/>
        <color theme="1"/>
        <rFont val="Calibri"/>
        <family val="2"/>
        <scheme val="minor"/>
      </rPr>
      <t xml:space="preserve"> Debido a la emergencia sanitaria el laboratorio de Protección Vegetal estuvo sin ejecutar actividades, el cual actualmente se esta realizando limpieza de microorganismo que se crearon debido a la filtración de agua, por tal motivos esta en desinfección  (eliminación de hongos y  moho desarrollado en la madera y paredes);</t>
    </r>
    <r>
      <rPr>
        <b/>
        <sz val="11"/>
        <color theme="1"/>
        <rFont val="Calibri"/>
        <family val="2"/>
        <scheme val="minor"/>
      </rPr>
      <t xml:space="preserve"> JULIO-SEPTIEMBRE:</t>
    </r>
    <r>
      <rPr>
        <sz val="11"/>
        <color theme="1"/>
        <rFont val="Calibri"/>
        <family val="2"/>
        <scheme val="minor"/>
      </rPr>
      <t xml:space="preserve"> Conforme lo expuesto en el II trimestre, se ha iniciado el proceso de producir </t>
    </r>
    <r>
      <rPr>
        <i/>
        <sz val="11"/>
        <color theme="1"/>
        <rFont val="Calibri"/>
        <family val="2"/>
        <scheme val="minor"/>
      </rPr>
      <t xml:space="preserve">clamidosporas de Fusarium Oxysporum, f. sp. cubense; </t>
    </r>
    <r>
      <rPr>
        <b/>
        <sz val="11"/>
        <color theme="1"/>
        <rFont val="Calibri"/>
        <family val="2"/>
        <scheme val="minor"/>
      </rPr>
      <t>OCTUBRE- DICIEMBRE:</t>
    </r>
    <r>
      <rPr>
        <sz val="11"/>
        <color theme="1"/>
        <rFont val="Calibri"/>
        <family val="2"/>
        <scheme val="minor"/>
      </rPr>
      <t xml:space="preserve"> Se tuvo que volver a producir clamidosporas de F. </t>
    </r>
    <r>
      <rPr>
        <i/>
        <sz val="11"/>
        <color theme="1"/>
        <rFont val="Calibri"/>
        <family val="2"/>
        <scheme val="minor"/>
      </rPr>
      <t>oxysporum</t>
    </r>
    <r>
      <rPr>
        <sz val="11"/>
        <color theme="1"/>
        <rFont val="Calibri"/>
        <family val="2"/>
        <scheme val="minor"/>
      </rPr>
      <t xml:space="preserve"> , debido a que las primeras se contaminaron cuando no se pudo ingresar al laboratorio. Actualmente se tiene en stock </t>
    </r>
    <r>
      <rPr>
        <i/>
        <sz val="11"/>
        <color theme="1"/>
        <rFont val="Calibri"/>
        <family val="2"/>
        <scheme val="minor"/>
      </rPr>
      <t>clamidosporas</t>
    </r>
    <r>
      <rPr>
        <sz val="11"/>
        <color theme="1"/>
        <rFont val="Calibri"/>
        <family val="2"/>
        <scheme val="minor"/>
      </rPr>
      <t xml:space="preserve"> de </t>
    </r>
    <r>
      <rPr>
        <i/>
        <sz val="11"/>
        <color theme="1"/>
        <rFont val="Calibri"/>
        <family val="2"/>
        <scheme val="minor"/>
      </rPr>
      <t>F.oxysporum</t>
    </r>
    <r>
      <rPr>
        <sz val="11"/>
        <color theme="1"/>
        <rFont val="Calibri"/>
        <family val="2"/>
        <scheme val="minor"/>
      </rPr>
      <t xml:space="preserve"> (sustrato de arena).  Sin embargo, no fue posible ejecutar la actividad. Adicionalmente hubo reducción del presupuesto asignado para esta actividad</t>
    </r>
  </si>
  <si>
    <r>
      <rPr>
        <b/>
        <sz val="11"/>
        <color theme="1"/>
        <rFont val="Calibri"/>
        <family val="2"/>
        <scheme val="minor"/>
      </rPr>
      <t>MARZO:</t>
    </r>
    <r>
      <rPr>
        <sz val="11"/>
        <color theme="1"/>
        <rFont val="Calibri"/>
        <family val="2"/>
        <scheme val="minor"/>
      </rPr>
      <t xml:space="preserve"> Se  cuenta con  una cepa de </t>
    </r>
    <r>
      <rPr>
        <i/>
        <sz val="11"/>
        <color theme="1"/>
        <rFont val="Calibri"/>
        <family val="2"/>
        <scheme val="minor"/>
      </rPr>
      <t xml:space="preserve">fusarium oxysporum </t>
    </r>
    <r>
      <rPr>
        <sz val="11"/>
        <color theme="1"/>
        <rFont val="Calibri"/>
        <family val="2"/>
        <scheme val="minor"/>
      </rPr>
      <t xml:space="preserve">(posiblemente raza 1), proveniente de plantación de banano cultivar  Gros Michel . </t>
    </r>
    <r>
      <rPr>
        <b/>
        <sz val="11"/>
        <color theme="1"/>
        <rFont val="Calibri"/>
        <family val="2"/>
        <scheme val="minor"/>
      </rPr>
      <t>ABRIL-JUNIO:</t>
    </r>
    <r>
      <rPr>
        <sz val="11"/>
        <color theme="1"/>
        <rFont val="Calibri"/>
        <family val="2"/>
        <scheme val="minor"/>
      </rPr>
      <t xml:space="preserve"> No se ejecutó debido a la emergencia sanitara, actualmente estan en desinfección del laboratorio; </t>
    </r>
    <r>
      <rPr>
        <b/>
        <sz val="11"/>
        <color theme="1"/>
        <rFont val="Calibri"/>
        <family val="2"/>
        <scheme val="minor"/>
      </rPr>
      <t>SEPTIEMBRE:</t>
    </r>
    <r>
      <rPr>
        <sz val="11"/>
        <color theme="1"/>
        <rFont val="Calibri"/>
        <family val="2"/>
        <scheme val="minor"/>
      </rPr>
      <t xml:space="preserve"> Debido a la falta de insumos agrícolas no se ha ejecutado la actividad en campo, se está trabajando con la preparando por medio de cultivo para producción de </t>
    </r>
    <r>
      <rPr>
        <i/>
        <sz val="11"/>
        <color theme="1"/>
        <rFont val="Calibri"/>
        <family val="2"/>
        <scheme val="minor"/>
      </rPr>
      <t xml:space="preserve">clamisdospora de fusarium. </t>
    </r>
    <r>
      <rPr>
        <sz val="11"/>
        <color theme="1"/>
        <rFont val="Calibri"/>
        <family val="2"/>
        <scheme val="minor"/>
      </rPr>
      <t xml:space="preserve"> </t>
    </r>
    <r>
      <rPr>
        <b/>
        <sz val="11"/>
        <color theme="1"/>
        <rFont val="Calibri"/>
        <family val="2"/>
        <scheme val="minor"/>
      </rPr>
      <t>OCTUBRE-NOVIEMBRE:</t>
    </r>
    <r>
      <rPr>
        <sz val="11"/>
        <color theme="1"/>
        <rFont val="Calibri"/>
        <family val="2"/>
        <scheme val="minor"/>
      </rPr>
      <t xml:space="preserve"> Debido a que fue necesario repetir el proceso de producción de clamidosporas  (durnte el cierre de los laboratorios se contaminaron las que estaban en proceso)., no se a podido cumplir a cabaliad con esta parte.</t>
    </r>
  </si>
  <si>
    <r>
      <t>Se construyeron 40 trampas cada 15 días</t>
    </r>
    <r>
      <rPr>
        <b/>
        <sz val="11"/>
        <color theme="1"/>
        <rFont val="Calibri"/>
        <family val="2"/>
        <scheme val="minor"/>
      </rPr>
      <t xml:space="preserve"> (2 veces en enero; 2 veces en febrero y 1 vez en marzo); ABRIL-JUNIO: </t>
    </r>
    <r>
      <rPr>
        <sz val="11"/>
        <color theme="1"/>
        <rFont val="Calibri"/>
        <family val="2"/>
        <scheme val="minor"/>
      </rPr>
      <t xml:space="preserve">El Técnico responsable de esta actividad, se encuentra de vacaciones y posteriormente se jubila, al momento no se cuenta con un entomólogo en la EETP; </t>
    </r>
    <r>
      <rPr>
        <b/>
        <sz val="11"/>
        <color theme="1"/>
        <rFont val="Calibri"/>
        <family val="2"/>
        <scheme val="minor"/>
      </rPr>
      <t>JULIO-SEPTIEMBRE:</t>
    </r>
    <r>
      <rPr>
        <sz val="11"/>
        <color theme="1"/>
        <rFont val="Calibri"/>
        <family val="2"/>
        <scheme val="minor"/>
      </rPr>
      <t xml:space="preserve"> Al momento no se cuenta con un entomólogo en la EETP, para que continue con las actividades; </t>
    </r>
    <r>
      <rPr>
        <b/>
        <sz val="11"/>
        <color theme="1"/>
        <rFont val="Calibri"/>
        <family val="2"/>
        <scheme val="minor"/>
      </rPr>
      <t>OCTUBRE-DICIEMBRE:</t>
    </r>
    <r>
      <rPr>
        <sz val="11"/>
        <color theme="1"/>
        <rFont val="Calibri"/>
        <family val="2"/>
        <scheme val="minor"/>
      </rPr>
      <t xml:space="preserve"> No se pudo continuar con esta actividad debido a que el técnico entomologo se jubiló y no hubo reemplazo</t>
    </r>
  </si>
  <si>
    <r>
      <rPr>
        <b/>
        <sz val="11"/>
        <color theme="1"/>
        <rFont val="Calibri"/>
        <family val="2"/>
        <scheme val="minor"/>
      </rPr>
      <t>ENERO-MARZO:</t>
    </r>
    <r>
      <rPr>
        <sz val="11"/>
        <color theme="1"/>
        <rFont val="Calibri"/>
        <family val="2"/>
        <scheme val="minor"/>
      </rPr>
      <t xml:space="preserve">Se realizaron los recuentos y la recolección del "Picudo negro" atrapados en las trampas colocadas en la plantación de plátano barraganete, situada en El Carmen-Manabí; </t>
    </r>
    <r>
      <rPr>
        <b/>
        <sz val="11"/>
        <color theme="1"/>
        <rFont val="Calibri"/>
        <family val="2"/>
        <scheme val="minor"/>
      </rPr>
      <t xml:space="preserve">ABRIL-JUNIO: </t>
    </r>
    <r>
      <rPr>
        <sz val="11"/>
        <color theme="1"/>
        <rFont val="Calibri"/>
        <family val="2"/>
        <scheme val="minor"/>
      </rPr>
      <t xml:space="preserve">El Técnico responsable de esta actividad, se encuentra de vacaciones y posteriormente se jubila, al momento no se cuenta con un entomólogo en la EETP; </t>
    </r>
    <r>
      <rPr>
        <b/>
        <sz val="11"/>
        <color theme="1"/>
        <rFont val="Calibri"/>
        <family val="2"/>
        <scheme val="minor"/>
      </rPr>
      <t>JULIO-SEPTIEMBRE:</t>
    </r>
    <r>
      <rPr>
        <sz val="11"/>
        <color theme="1"/>
        <rFont val="Calibri"/>
        <family val="2"/>
        <scheme val="minor"/>
      </rPr>
      <t xml:space="preserve"> Al momento no se cuenta con un entomólogo en la EETP, para que continue con las actividades; </t>
    </r>
    <r>
      <rPr>
        <b/>
        <sz val="11"/>
        <color theme="1"/>
        <rFont val="Calibri"/>
        <family val="2"/>
        <scheme val="minor"/>
      </rPr>
      <t>OCTUBRE-NOVIEMBRE:</t>
    </r>
    <r>
      <rPr>
        <sz val="11"/>
        <color theme="1"/>
        <rFont val="Calibri"/>
        <family val="2"/>
        <scheme val="minor"/>
      </rPr>
      <t xml:space="preserve"> Debido a que fue necesario repetir el proceso de producción de </t>
    </r>
    <r>
      <rPr>
        <i/>
        <sz val="11"/>
        <color theme="1"/>
        <rFont val="Calibri"/>
        <family val="2"/>
        <scheme val="minor"/>
      </rPr>
      <t xml:space="preserve">clamidosporas  </t>
    </r>
    <r>
      <rPr>
        <sz val="11"/>
        <color theme="1"/>
        <rFont val="Calibri"/>
        <family val="2"/>
        <scheme val="minor"/>
      </rPr>
      <t>(durante el cierre de los laboratorios se contaminaron las que estaban en proceso)., no se ha podido cumplir a cabaliad con esta parte.</t>
    </r>
  </si>
  <si>
    <r>
      <rPr>
        <b/>
        <sz val="11"/>
        <color theme="1"/>
        <rFont val="Calibri"/>
        <family val="2"/>
        <scheme val="minor"/>
      </rPr>
      <t>ENERO-MARZO:</t>
    </r>
    <r>
      <rPr>
        <sz val="11"/>
        <color theme="1"/>
        <rFont val="Calibri"/>
        <family val="2"/>
        <scheme val="minor"/>
      </rPr>
      <t xml:space="preserve">Se tiene registrado el total de racimos, la calibración de dedos, la cantidad de cajas de plátano exportado, las ventas realizadas, los insumos utilizados, la mano de obra aplicada, y las prácticas empleadas en 1,0 hectárea de plátano. </t>
    </r>
    <r>
      <rPr>
        <b/>
        <sz val="11"/>
        <color theme="1"/>
        <rFont val="Calibri"/>
        <family val="2"/>
        <scheme val="minor"/>
      </rPr>
      <t xml:space="preserve">Laboratorio, </t>
    </r>
    <r>
      <rPr>
        <sz val="11"/>
        <color theme="1"/>
        <rFont val="Calibri"/>
        <family val="2"/>
        <scheme val="minor"/>
      </rPr>
      <t xml:space="preserve">Se tiene el registro de las hembras y machos de la población del "Picudo negro" atrapados en el ensayo ; </t>
    </r>
    <r>
      <rPr>
        <b/>
        <sz val="11"/>
        <color theme="1"/>
        <rFont val="Calibri"/>
        <family val="2"/>
        <scheme val="minor"/>
      </rPr>
      <t xml:space="preserve">ABRIL-JUNIO: </t>
    </r>
    <r>
      <rPr>
        <sz val="11"/>
        <color theme="1"/>
        <rFont val="Calibri"/>
        <family val="2"/>
        <scheme val="minor"/>
      </rPr>
      <t xml:space="preserve">El Técnico responsable de esta actividad, se encuentra de vacaciones y posteriormente se jubila, al momento no se cuenta con un entomólogo en la EETP; </t>
    </r>
    <r>
      <rPr>
        <b/>
        <sz val="11"/>
        <color theme="1"/>
        <rFont val="Calibri"/>
        <family val="2"/>
        <scheme val="minor"/>
      </rPr>
      <t>JULIO-SEPTIEMBRE:</t>
    </r>
    <r>
      <rPr>
        <sz val="11"/>
        <color theme="1"/>
        <rFont val="Calibri"/>
        <family val="2"/>
        <scheme val="minor"/>
      </rPr>
      <t xml:space="preserve"> Al momento no se cuenta con un entomólogo en la EETP, para que continue con las actividades. </t>
    </r>
    <r>
      <rPr>
        <b/>
        <sz val="11"/>
        <color theme="1"/>
        <rFont val="Calibri"/>
        <family val="2"/>
        <scheme val="minor"/>
      </rPr>
      <t>OCTUBRE-DICIEMBRE:</t>
    </r>
    <r>
      <rPr>
        <sz val="11"/>
        <color theme="1"/>
        <rFont val="Calibri"/>
        <family val="2"/>
        <scheme val="minor"/>
      </rPr>
      <t xml:space="preserve"> No se pudo continuar con esta actividad debido a que el técnico entomologo se jubiló y no hubo reemplazo.</t>
    </r>
  </si>
  <si>
    <r>
      <t xml:space="preserve">Esta actividad se realizará en la época seca 2020, a partir del mes de junio; </t>
    </r>
    <r>
      <rPr>
        <b/>
        <sz val="11"/>
        <color theme="1"/>
        <rFont val="Calibri"/>
        <family val="2"/>
        <scheme val="minor"/>
      </rPr>
      <t xml:space="preserve">JUNIO: </t>
    </r>
    <r>
      <rPr>
        <sz val="11"/>
        <color theme="1"/>
        <rFont val="Calibri"/>
        <family val="2"/>
        <scheme val="minor"/>
      </rPr>
      <t xml:space="preserve">Se realizó el mantenimiento agronómico; </t>
    </r>
    <r>
      <rPr>
        <b/>
        <sz val="11"/>
        <color theme="1"/>
        <rFont val="Calibri"/>
        <family val="2"/>
        <scheme val="minor"/>
      </rPr>
      <t>JULIO-SEPTIEMBRE:</t>
    </r>
    <r>
      <rPr>
        <sz val="11"/>
        <color theme="1"/>
        <rFont val="Calibri"/>
        <family val="2"/>
        <scheme val="minor"/>
      </rPr>
      <t xml:space="preserve"> Se realizó control de malezas; </t>
    </r>
    <r>
      <rPr>
        <b/>
        <sz val="11"/>
        <color theme="1"/>
        <rFont val="Calibri"/>
        <family val="2"/>
        <scheme val="minor"/>
      </rPr>
      <t xml:space="preserve">OCTUBRE-DICIEMBRE: </t>
    </r>
    <r>
      <rPr>
        <sz val="11"/>
        <color theme="1"/>
        <rFont val="Calibri"/>
        <family val="2"/>
        <scheme val="minor"/>
      </rPr>
      <t>Se realizó el control de insectos, plagas y malezas.</t>
    </r>
  </si>
  <si>
    <r>
      <t xml:space="preserve">Esta actividad se realizará en la época seca 2020, a partir del mes de junio; </t>
    </r>
    <r>
      <rPr>
        <b/>
        <sz val="11"/>
        <color theme="1"/>
        <rFont val="Calibri"/>
        <family val="2"/>
        <scheme val="minor"/>
      </rPr>
      <t xml:space="preserve">JUNIO: </t>
    </r>
    <r>
      <rPr>
        <sz val="11"/>
        <color theme="1"/>
        <rFont val="Calibri"/>
        <family val="2"/>
        <scheme val="minor"/>
      </rPr>
      <t xml:space="preserve">toma de datos; </t>
    </r>
    <r>
      <rPr>
        <b/>
        <sz val="11"/>
        <color theme="1"/>
        <rFont val="Calibri"/>
        <family val="2"/>
        <scheme val="minor"/>
      </rPr>
      <t>JULIO-SEPTIEMBRE:</t>
    </r>
    <r>
      <rPr>
        <sz val="11"/>
        <color theme="1"/>
        <rFont val="Calibri"/>
        <family val="2"/>
        <scheme val="minor"/>
      </rPr>
      <t xml:space="preserve"> Siembra de ensayos de época seca, toma de datos en pre floración. </t>
    </r>
    <r>
      <rPr>
        <b/>
        <sz val="11"/>
        <color theme="1"/>
        <rFont val="Calibri"/>
        <family val="2"/>
        <scheme val="minor"/>
      </rPr>
      <t xml:space="preserve">OCTUBRE-NOVIEMBRE: </t>
    </r>
    <r>
      <rPr>
        <sz val="11"/>
        <color theme="1"/>
        <rFont val="Calibri"/>
        <family val="2"/>
        <scheme val="minor"/>
      </rPr>
      <t>Se evaluó la altura de la planta, mazorca de la floración, toma de datos en pre cosecha y cosecha de material.</t>
    </r>
  </si>
  <si>
    <r>
      <rPr>
        <b/>
        <sz val="11"/>
        <color theme="1"/>
        <rFont val="Calibri"/>
        <family val="2"/>
        <scheme val="minor"/>
      </rPr>
      <t>JULIO-AGOSTO:</t>
    </r>
    <r>
      <rPr>
        <sz val="11"/>
        <color theme="1"/>
        <rFont val="Calibri"/>
        <family val="2"/>
        <scheme val="minor"/>
      </rPr>
      <t xml:space="preserve"> Se realizó la tabulación y análisis estadisticos de datos. </t>
    </r>
    <r>
      <rPr>
        <b/>
        <sz val="11"/>
        <color theme="1"/>
        <rFont val="Calibri"/>
        <family val="2"/>
        <scheme val="minor"/>
      </rPr>
      <t xml:space="preserve">NOVIEMBRE- DICEIMBRE: </t>
    </r>
    <r>
      <rPr>
        <sz val="11"/>
        <color theme="1"/>
        <rFont val="Calibri"/>
        <family val="2"/>
        <scheme val="minor"/>
      </rPr>
      <t>Se realizó la tabulación de datos</t>
    </r>
  </si>
  <si>
    <r>
      <rPr>
        <b/>
        <sz val="11"/>
        <color theme="1"/>
        <rFont val="Calibri"/>
        <family val="2"/>
        <scheme val="minor"/>
      </rPr>
      <t xml:space="preserve">MARZO: </t>
    </r>
    <r>
      <rPr>
        <sz val="11"/>
        <color theme="1"/>
        <rFont val="Calibri"/>
        <family val="2"/>
        <scheme val="minor"/>
      </rPr>
      <t xml:space="preserve">Se ha evaluado días a la floración.; </t>
    </r>
    <r>
      <rPr>
        <b/>
        <sz val="11"/>
        <color theme="1"/>
        <rFont val="Calibri"/>
        <family val="2"/>
        <scheme val="minor"/>
      </rPr>
      <t xml:space="preserve">ABRIL Y JUNIO: </t>
    </r>
    <r>
      <rPr>
        <sz val="11"/>
        <color theme="1"/>
        <rFont val="Calibri"/>
        <family val="2"/>
        <scheme val="minor"/>
      </rPr>
      <t xml:space="preserve">Se ha realizado la evaluación en precosecha, cosecha y post-cosecha durante la época lluviosa 2020. Se ha realizado la siembra de un lote comercial del híbrido promisorio, previo a su liberación; </t>
    </r>
    <r>
      <rPr>
        <b/>
        <sz val="11"/>
        <color theme="1"/>
        <rFont val="Calibri"/>
        <family val="2"/>
        <scheme val="minor"/>
      </rPr>
      <t>AGOSTO-SEPTIEMBRE:</t>
    </r>
    <r>
      <rPr>
        <sz val="11"/>
        <color theme="1"/>
        <rFont val="Calibri"/>
        <family val="2"/>
        <scheme val="minor"/>
      </rPr>
      <t xml:space="preserve"> Evaluación en pre cosecha (toma de datos de floración, vigor, preemergencia); </t>
    </r>
    <r>
      <rPr>
        <b/>
        <sz val="11"/>
        <color theme="1"/>
        <rFont val="Calibri"/>
        <family val="2"/>
        <scheme val="minor"/>
      </rPr>
      <t xml:space="preserve">OCRUBRE-NOVIEMBRE: </t>
    </r>
    <r>
      <rPr>
        <sz val="11"/>
        <color theme="1"/>
        <rFont val="Calibri"/>
        <family val="2"/>
        <scheme val="minor"/>
      </rPr>
      <t>Toma de datos en pre cosecha y cosecha.</t>
    </r>
  </si>
  <si>
    <r>
      <rPr>
        <b/>
        <sz val="11"/>
        <color theme="1"/>
        <rFont val="Calibri"/>
        <family val="2"/>
        <scheme val="minor"/>
      </rPr>
      <t>MAYO-JUNIO:</t>
    </r>
    <r>
      <rPr>
        <sz val="11"/>
        <color theme="1"/>
        <rFont val="Calibri"/>
        <family val="2"/>
        <scheme val="minor"/>
      </rPr>
      <t xml:space="preserve">Se ha realizado análisis estadístico por localidad y entre ambientes de evaluación. Se ha realizado un análisis de estabilidad y de adaptación del nuevo híbrido. Se ha realizado el análisis económico de la nueva tecnología generada. </t>
    </r>
    <r>
      <rPr>
        <b/>
        <sz val="11"/>
        <color theme="1"/>
        <rFont val="Calibri"/>
        <family val="2"/>
        <scheme val="minor"/>
      </rPr>
      <t xml:space="preserve">NOVIEMBRE-DICIEMBRE: </t>
    </r>
    <r>
      <rPr>
        <sz val="11"/>
        <color theme="1"/>
        <rFont val="Calibri"/>
        <family val="2"/>
        <scheme val="minor"/>
      </rPr>
      <t>Se ha realizado la tabulación de datos</t>
    </r>
  </si>
  <si>
    <r>
      <rPr>
        <b/>
        <sz val="11"/>
        <color theme="1"/>
        <rFont val="Calibri"/>
        <family val="2"/>
        <scheme val="minor"/>
      </rPr>
      <t>MAYO Y JUNIO:</t>
    </r>
    <r>
      <rPr>
        <sz val="11"/>
        <color theme="1"/>
        <rFont val="Calibri"/>
        <family val="2"/>
        <scheme val="minor"/>
      </rPr>
      <t xml:space="preserve"> Esta actividad se realizará  a partir del mes de septiembre de 2020;</t>
    </r>
    <r>
      <rPr>
        <b/>
        <sz val="11"/>
        <color theme="1"/>
        <rFont val="Calibri"/>
        <family val="2"/>
        <scheme val="minor"/>
      </rPr>
      <t xml:space="preserve"> NOVIEMBRE Y DICIEMBRE: </t>
    </r>
    <r>
      <rPr>
        <sz val="11"/>
        <color theme="1"/>
        <rFont val="Calibri"/>
        <family val="2"/>
        <scheme val="minor"/>
      </rPr>
      <t>Se han tabulado los datos de las líneas endogámicas.</t>
    </r>
  </si>
  <si>
    <r>
      <rPr>
        <b/>
        <sz val="11"/>
        <color theme="1"/>
        <rFont val="Calibri"/>
        <family val="2"/>
        <scheme val="minor"/>
      </rPr>
      <t>ABRIL Y JUNIO:</t>
    </r>
    <r>
      <rPr>
        <sz val="11"/>
        <color theme="1"/>
        <rFont val="Calibri"/>
        <family val="2"/>
        <scheme val="minor"/>
      </rPr>
      <t xml:space="preserve"> En los ensayos de UPL que maneja el programa de maíz, se realizó la aplicación de fertilizante completo (10-30-10) a los 8 dds.Se realizó un control de insectos y dos controles de malezas. En el caso de  DUPONT y AGRICOM SEEDS, se realizó la primera visita de inspección  en la siembra a los 8 días de haber sembrado los ensayos en varias localidades; </t>
    </r>
    <r>
      <rPr>
        <b/>
        <sz val="11"/>
        <color theme="1"/>
        <rFont val="Calibri"/>
        <family val="2"/>
        <scheme val="minor"/>
      </rPr>
      <t>JULIO-SEPTIEMBRE:</t>
    </r>
    <r>
      <rPr>
        <sz val="11"/>
        <color theme="1"/>
        <rFont val="Calibri"/>
        <family val="2"/>
        <scheme val="minor"/>
      </rPr>
      <t xml:space="preserve"> Se realizó el mantenimiento, fertilización, control de insectos y malezas en su totalidad a los ensayos de la empresa DUPONT; Las empresas  BOUMBLER, ALASKA, EL AGRO, AGRICOM, conforme lo establecido en los contrato de las empresas indicadas, se realizarón cuatros inspecciones requeridas: Siembra, floración y evaluación de enfermedades y cosecha; Adicionalmente se ha realizado la evaluación de maiz dulce con UPL Ecuador (AGOSTO-SEPTIEMBRE), </t>
    </r>
    <r>
      <rPr>
        <b/>
        <sz val="11"/>
        <color theme="1"/>
        <rFont val="Calibri"/>
        <family val="2"/>
        <scheme val="minor"/>
      </rPr>
      <t xml:space="preserve">OCTUBRE-DICIEMBRE: </t>
    </r>
    <r>
      <rPr>
        <sz val="11"/>
        <color theme="1"/>
        <rFont val="Calibri"/>
        <family val="2"/>
        <scheme val="minor"/>
      </rPr>
      <t>Empresa UPL se realizarón  el mantenimiento agronomíco</t>
    </r>
  </si>
  <si>
    <r>
      <rPr>
        <b/>
        <sz val="11"/>
        <color theme="1"/>
        <rFont val="Calibri"/>
        <family val="2"/>
        <scheme val="minor"/>
      </rPr>
      <t xml:space="preserve">MARZO: </t>
    </r>
    <r>
      <rPr>
        <sz val="11"/>
        <color theme="1"/>
        <rFont val="Calibri"/>
        <family val="2"/>
        <scheme val="minor"/>
      </rPr>
      <t xml:space="preserve">En los ensayos de DUPONT hasta el momento, se ha evaluado días a la floración y enfermedades foliares; </t>
    </r>
    <r>
      <rPr>
        <b/>
        <sz val="11"/>
        <color theme="1"/>
        <rFont val="Calibri"/>
        <family val="2"/>
        <scheme val="minor"/>
      </rPr>
      <t xml:space="preserve">ABRIL Y JUNIO: </t>
    </r>
    <r>
      <rPr>
        <sz val="11"/>
        <color theme="1"/>
        <rFont val="Calibri"/>
        <family val="2"/>
        <scheme val="minor"/>
      </rPr>
      <t xml:space="preserve">En los ensayos de DUPONT, AGRICOMSEEDS y UPLECUADOR hasta el momento, se ha evaluado el porcentaje de emergencia, germinación y vigor de plantas; </t>
    </r>
    <r>
      <rPr>
        <b/>
        <sz val="11"/>
        <color theme="1"/>
        <rFont val="Calibri"/>
        <family val="2"/>
        <scheme val="minor"/>
      </rPr>
      <t>AGOSTO-SEPTIEMBRE:</t>
    </r>
    <r>
      <rPr>
        <sz val="11"/>
        <color theme="1"/>
        <rFont val="Calibri"/>
        <family val="2"/>
        <scheme val="minor"/>
      </rPr>
      <t xml:space="preserve"> La empresa UPL, se realizó la toma de datos en una localidad, evalución de vigor, toma de datos poscosechaen una localidad. </t>
    </r>
    <r>
      <rPr>
        <b/>
        <sz val="11"/>
        <color theme="1"/>
        <rFont val="Calibri"/>
        <family val="2"/>
        <scheme val="minor"/>
      </rPr>
      <t xml:space="preserve">OCTUBRE-NOVIEMBRE: </t>
    </r>
    <r>
      <rPr>
        <sz val="11"/>
        <color theme="1"/>
        <rFont val="Calibri"/>
        <family val="2"/>
        <scheme val="minor"/>
      </rPr>
      <t>Se han evaluado dos ensayos de la empresa DUPOT, y una UPL maíz dulce.</t>
    </r>
  </si>
  <si>
    <r>
      <rPr>
        <b/>
        <sz val="11"/>
        <color theme="1"/>
        <rFont val="Calibri"/>
        <family val="2"/>
        <scheme val="minor"/>
      </rPr>
      <t xml:space="preserve">MARZO: </t>
    </r>
    <r>
      <rPr>
        <sz val="11"/>
        <color theme="1"/>
        <rFont val="Calibri"/>
        <family val="2"/>
        <scheme val="minor"/>
      </rPr>
      <t xml:space="preserve">Se han elaborado 5 informes finales de las Empresas MONSANTO, AGRO FARM, DUPONT, BLOEMVELD S.A. (sorgo)  y UPLECUADOR S.A;  </t>
    </r>
    <r>
      <rPr>
        <b/>
        <sz val="11"/>
        <color theme="1"/>
        <rFont val="Calibri"/>
        <family val="2"/>
        <scheme val="minor"/>
      </rPr>
      <t>JULIO-SEPTIEMBRE:</t>
    </r>
    <r>
      <rPr>
        <sz val="11"/>
        <color theme="1"/>
        <rFont val="Calibri"/>
        <family val="2"/>
        <scheme val="minor"/>
      </rPr>
      <t xml:space="preserve"> Se ha entregado informe de la empresa BLOEMVELD y se han presentado informes de las empresas  ALASKA, DUPONT; </t>
    </r>
    <r>
      <rPr>
        <b/>
        <sz val="11"/>
        <color theme="1"/>
        <rFont val="Calibri"/>
        <family val="2"/>
        <scheme val="minor"/>
      </rPr>
      <t xml:space="preserve">OCTUBRE-NOVIEMBRE: </t>
    </r>
    <r>
      <rPr>
        <sz val="11"/>
        <color theme="1"/>
        <rFont val="Calibri"/>
        <family val="2"/>
        <scheme val="minor"/>
      </rPr>
      <t>Se han entregado informe técnicos UPL</t>
    </r>
  </si>
  <si>
    <r>
      <rPr>
        <b/>
        <sz val="11"/>
        <color theme="1"/>
        <rFont val="Calibri"/>
        <family val="2"/>
        <scheme val="minor"/>
      </rPr>
      <t>MARZO:</t>
    </r>
    <r>
      <rPr>
        <sz val="11"/>
        <color theme="1"/>
        <rFont val="Calibri"/>
        <family val="2"/>
        <scheme val="minor"/>
      </rPr>
      <t xml:space="preserve"> Análisis estadísticos de las Empresas MONSANTO, AGRO FARM, DUPONT, BLOEMVELD S.A. (sorgo)  y UPLECUADOR S.A. </t>
    </r>
    <r>
      <rPr>
        <b/>
        <sz val="11"/>
        <color theme="1"/>
        <rFont val="Calibri"/>
        <family val="2"/>
        <scheme val="minor"/>
      </rPr>
      <t xml:space="preserve">ABRIL: </t>
    </r>
    <r>
      <rPr>
        <sz val="11"/>
        <color theme="1"/>
        <rFont val="Calibri"/>
        <family val="2"/>
        <scheme val="minor"/>
      </rPr>
      <t xml:space="preserve">Se han realizado Análisis estadísticos de las Empresas DUPONT, BLOEMVELD S.A., ALASKA y EL AGRO; </t>
    </r>
    <r>
      <rPr>
        <b/>
        <sz val="11"/>
        <color theme="1"/>
        <rFont val="Calibri"/>
        <family val="2"/>
        <scheme val="minor"/>
      </rPr>
      <t>AGOSTO -SEPTIEMBRE:</t>
    </r>
    <r>
      <rPr>
        <sz val="11"/>
        <color theme="1"/>
        <rFont val="Calibri"/>
        <family val="2"/>
        <scheme val="minor"/>
      </rPr>
      <t xml:space="preserve">  Las empresas ALASKA BOUMBLER y DUPONT se realizaron los análisis y tabulación. </t>
    </r>
    <r>
      <rPr>
        <b/>
        <sz val="11"/>
        <color theme="1"/>
        <rFont val="Calibri"/>
        <family val="2"/>
        <scheme val="minor"/>
      </rPr>
      <t xml:space="preserve">OCTUBRE-NOVIEMBRE: </t>
    </r>
    <r>
      <rPr>
        <sz val="11"/>
        <color theme="1"/>
        <rFont val="Calibri"/>
        <family val="2"/>
        <scheme val="minor"/>
      </rPr>
      <t>Se han realizado los análisis de tabulación UPL, DUPONT maíz dulce.</t>
    </r>
  </si>
  <si>
    <r>
      <rPr>
        <b/>
        <sz val="11"/>
        <color theme="1"/>
        <rFont val="Calibri"/>
        <family val="2"/>
        <scheme val="minor"/>
      </rPr>
      <t>ENERO-FEBRERO: C</t>
    </r>
    <r>
      <rPr>
        <sz val="11"/>
        <color theme="1"/>
        <rFont val="Calibri"/>
        <family val="2"/>
        <scheme val="minor"/>
      </rPr>
      <t xml:space="preserve">osecha y registro de datos productivos y sanitarios.  </t>
    </r>
    <r>
      <rPr>
        <b/>
        <sz val="11"/>
        <color theme="1"/>
        <rFont val="Calibri"/>
        <family val="2"/>
        <scheme val="minor"/>
      </rPr>
      <t>MARZO:</t>
    </r>
    <r>
      <rPr>
        <sz val="11"/>
        <color theme="1"/>
        <rFont val="Calibri"/>
        <family val="2"/>
        <scheme val="minor"/>
      </rPr>
      <t xml:space="preserve"> no se pudo realizar la labor por motivo de la emergancia sanitaria. </t>
    </r>
    <r>
      <rPr>
        <b/>
        <sz val="11"/>
        <color theme="1"/>
        <rFont val="Calibri"/>
        <family val="2"/>
        <scheme val="minor"/>
      </rPr>
      <t xml:space="preserve">ABRIL: </t>
    </r>
    <r>
      <rPr>
        <sz val="11"/>
        <color theme="1"/>
        <rFont val="Calibri"/>
        <family val="2"/>
        <scheme val="minor"/>
      </rPr>
      <t xml:space="preserve">Cosecha y registro de datos productivos y sanitarios. </t>
    </r>
    <r>
      <rPr>
        <b/>
        <sz val="11"/>
        <color theme="1"/>
        <rFont val="Calibri"/>
        <family val="2"/>
        <scheme val="minor"/>
      </rPr>
      <t>MAYO</t>
    </r>
    <r>
      <rPr>
        <sz val="11"/>
        <color theme="1"/>
        <rFont val="Calibri"/>
        <family val="2"/>
        <scheme val="minor"/>
      </rPr>
      <t xml:space="preserve">: no se pudo realizar la labor por motivo de la emergencia sanitaria. </t>
    </r>
    <r>
      <rPr>
        <b/>
        <sz val="11"/>
        <color theme="1"/>
        <rFont val="Calibri"/>
        <family val="2"/>
        <scheme val="minor"/>
      </rPr>
      <t>JUNIO:</t>
    </r>
    <r>
      <rPr>
        <sz val="11"/>
        <color theme="1"/>
        <rFont val="Calibri"/>
        <family val="2"/>
        <scheme val="minor"/>
      </rPr>
      <t xml:space="preserve"> Cosecha y registro de datos productivos y sanitarios; </t>
    </r>
    <r>
      <rPr>
        <b/>
        <sz val="11"/>
        <color theme="1"/>
        <rFont val="Calibri"/>
        <family val="2"/>
        <scheme val="minor"/>
      </rPr>
      <t>JULIO-SEPTIEMBRE:</t>
    </r>
    <r>
      <rPr>
        <sz val="11"/>
        <color theme="1"/>
        <rFont val="Calibri"/>
        <family val="2"/>
        <scheme val="minor"/>
      </rPr>
      <t xml:space="preserve"> Cosecha y registro de datos productivos y sanitarios. </t>
    </r>
    <r>
      <rPr>
        <b/>
        <sz val="11"/>
        <color theme="1"/>
        <rFont val="Calibri"/>
        <family val="2"/>
        <scheme val="minor"/>
      </rPr>
      <t>OCTUBRE-DICIEMBRE:</t>
    </r>
    <r>
      <rPr>
        <sz val="11"/>
        <color theme="1"/>
        <rFont val="Calibri"/>
        <family val="2"/>
        <scheme val="minor"/>
      </rPr>
      <t xml:space="preserve"> Cosecha y registro de datos productivos y sanitarios.</t>
    </r>
  </si>
  <si>
    <r>
      <rPr>
        <b/>
        <sz val="11"/>
        <color theme="1"/>
        <rFont val="Calibri"/>
        <family val="2"/>
        <scheme val="minor"/>
      </rPr>
      <t>ENERO:</t>
    </r>
    <r>
      <rPr>
        <sz val="11"/>
        <color theme="1"/>
        <rFont val="Calibri"/>
        <family val="2"/>
        <scheme val="minor"/>
      </rPr>
      <t xml:space="preserve"> Control de malezas, plagas y enfermedades. </t>
    </r>
    <r>
      <rPr>
        <b/>
        <sz val="11"/>
        <color theme="1"/>
        <rFont val="Calibri"/>
        <family val="2"/>
        <scheme val="minor"/>
      </rPr>
      <t>FEBRERO:</t>
    </r>
    <r>
      <rPr>
        <sz val="11"/>
        <color theme="1"/>
        <rFont val="Calibri"/>
        <family val="2"/>
        <scheme val="minor"/>
      </rPr>
      <t xml:space="preserve"> Poda de mantenimiento, control de malezas, plagas y enfermedades.  </t>
    </r>
    <r>
      <rPr>
        <b/>
        <sz val="11"/>
        <color theme="1"/>
        <rFont val="Calibri"/>
        <family val="2"/>
        <scheme val="minor"/>
      </rPr>
      <t>MARZO:</t>
    </r>
    <r>
      <rPr>
        <sz val="11"/>
        <color theme="1"/>
        <rFont val="Calibri"/>
        <family val="2"/>
        <scheme val="minor"/>
      </rPr>
      <t xml:space="preserve">Poda de mantenimiento y control de malezas. </t>
    </r>
    <r>
      <rPr>
        <b/>
        <sz val="11"/>
        <color theme="1"/>
        <rFont val="Calibri"/>
        <family val="2"/>
        <scheme val="minor"/>
      </rPr>
      <t>ABRIL</t>
    </r>
    <r>
      <rPr>
        <sz val="11"/>
        <color theme="1"/>
        <rFont val="Calibri"/>
        <family val="2"/>
        <scheme val="minor"/>
      </rPr>
      <t xml:space="preserve">: Poda de mantenimiento y control de malezas. </t>
    </r>
    <r>
      <rPr>
        <b/>
        <sz val="11"/>
        <color theme="1"/>
        <rFont val="Calibri"/>
        <family val="2"/>
        <scheme val="minor"/>
      </rPr>
      <t>MAYO Y JUNIO:</t>
    </r>
    <r>
      <rPr>
        <sz val="11"/>
        <color theme="1"/>
        <rFont val="Calibri"/>
        <family val="2"/>
        <scheme val="minor"/>
      </rPr>
      <t xml:space="preserve"> Control de plagas y enfermedades; </t>
    </r>
    <r>
      <rPr>
        <b/>
        <sz val="11"/>
        <color theme="1"/>
        <rFont val="Calibri"/>
        <family val="2"/>
        <scheme val="minor"/>
      </rPr>
      <t>JULIO:</t>
    </r>
    <r>
      <rPr>
        <sz val="11"/>
        <color theme="1"/>
        <rFont val="Calibri"/>
        <family val="2"/>
        <scheme val="minor"/>
      </rPr>
      <t xml:space="preserve"> Control cultural de plagas y enfermedades y control químico de malezas. </t>
    </r>
    <r>
      <rPr>
        <b/>
        <sz val="11"/>
        <color theme="1"/>
        <rFont val="Calibri"/>
        <family val="2"/>
        <scheme val="minor"/>
      </rPr>
      <t>AGOSTO:</t>
    </r>
    <r>
      <rPr>
        <sz val="11"/>
        <color theme="1"/>
        <rFont val="Calibri"/>
        <family val="2"/>
        <scheme val="minor"/>
      </rPr>
      <t xml:space="preserve"> Control cultural de plagas y enfermedades, poda de mantenimiento y fertilización de tratamientos. </t>
    </r>
    <r>
      <rPr>
        <b/>
        <sz val="11"/>
        <color theme="1"/>
        <rFont val="Calibri"/>
        <family val="2"/>
        <scheme val="minor"/>
      </rPr>
      <t>SEPTIEMBRE:</t>
    </r>
    <r>
      <rPr>
        <sz val="11"/>
        <color theme="1"/>
        <rFont val="Calibri"/>
        <family val="2"/>
        <scheme val="minor"/>
      </rPr>
      <t xml:space="preserve"> Poda de mantenimiento, control cultural de enfermedades y control mecánico de malezas. </t>
    </r>
    <r>
      <rPr>
        <b/>
        <sz val="11"/>
        <color theme="1"/>
        <rFont val="Calibri"/>
        <family val="2"/>
        <scheme val="minor"/>
      </rPr>
      <t xml:space="preserve">OCTUBRE: </t>
    </r>
    <r>
      <rPr>
        <sz val="11"/>
        <color theme="1"/>
        <rFont val="Calibri"/>
        <family val="2"/>
        <scheme val="minor"/>
      </rPr>
      <t xml:space="preserve">Control mecánico de malezas y fertilización. </t>
    </r>
    <r>
      <rPr>
        <b/>
        <sz val="11"/>
        <color theme="1"/>
        <rFont val="Calibri"/>
        <family val="2"/>
        <scheme val="minor"/>
      </rPr>
      <t>NOVIEMBRE-DICIEMBRE:</t>
    </r>
    <r>
      <rPr>
        <sz val="11"/>
        <color theme="1"/>
        <rFont val="Calibri"/>
        <family val="2"/>
        <scheme val="minor"/>
      </rPr>
      <t xml:space="preserve"> Control químico de malezas.</t>
    </r>
  </si>
  <si>
    <r>
      <t xml:space="preserve">JUNIO: La bomba de riego se instaló la última semanan de junio 2020; </t>
    </r>
    <r>
      <rPr>
        <b/>
        <sz val="11"/>
        <color theme="1"/>
        <rFont val="Calibri"/>
        <family val="2"/>
        <scheme val="minor"/>
      </rPr>
      <t>JULIO-AGOSTO:</t>
    </r>
    <r>
      <rPr>
        <sz val="11"/>
        <color theme="1"/>
        <rFont val="Calibri"/>
        <family val="2"/>
        <scheme val="minor"/>
      </rPr>
      <t xml:space="preserve"> Abastecimiento de riego a ensayos. </t>
    </r>
    <r>
      <rPr>
        <b/>
        <sz val="11"/>
        <color theme="1"/>
        <rFont val="Calibri"/>
        <family val="2"/>
        <scheme val="minor"/>
      </rPr>
      <t xml:space="preserve">SEPTIEMBRE: </t>
    </r>
    <r>
      <rPr>
        <sz val="11"/>
        <color theme="1"/>
        <rFont val="Calibri"/>
        <family val="2"/>
        <scheme val="minor"/>
      </rPr>
      <t>Riego por aspersión a parcelas experimentales.</t>
    </r>
    <r>
      <rPr>
        <b/>
        <sz val="11"/>
        <color theme="1"/>
        <rFont val="Calibri"/>
        <family val="2"/>
        <scheme val="minor"/>
      </rPr>
      <t xml:space="preserve"> OCTUBRE-DICIEMBRE:</t>
    </r>
    <r>
      <rPr>
        <sz val="11"/>
        <color theme="1"/>
        <rFont val="Calibri"/>
        <family val="2"/>
        <scheme val="minor"/>
      </rPr>
      <t xml:space="preserve"> Abastecimiento de riego.</t>
    </r>
  </si>
  <si>
    <r>
      <rPr>
        <b/>
        <sz val="11"/>
        <rFont val="Calibri"/>
        <family val="2"/>
        <scheme val="minor"/>
      </rPr>
      <t>ENERO:</t>
    </r>
    <r>
      <rPr>
        <sz val="11"/>
        <rFont val="Calibri"/>
        <family val="2"/>
        <scheme val="minor"/>
      </rPr>
      <t xml:space="preserve"> Fermentación y secado de: 
- Clones EET-800 Y 801 en ensayo RELEV
- Clon CCN-51 ensayo Palmira
- EETP: nuevos tratamientos ensayos Ramón Jaimez (T24-801-800) injertados en diferentes patrones
</t>
    </r>
    <r>
      <rPr>
        <b/>
        <sz val="11"/>
        <rFont val="Calibri"/>
        <family val="2"/>
        <scheme val="minor"/>
      </rPr>
      <t>FEBRERO:</t>
    </r>
    <r>
      <rPr>
        <sz val="11"/>
        <rFont val="Calibri"/>
        <family val="2"/>
        <scheme val="minor"/>
      </rPr>
      <t xml:space="preserve">Fermentación y secado de: 
- Clones EET-800 Y 801 en ensayo RELEV una prueba
- Clon CCN-51  y dos clones de tipo Nacional Palmira.  dos prueba 
- EETP: nuevos tratamientos ensayos  (T24-801-800)  injertados en diferentes patrones. Una Prueba
</t>
    </r>
    <r>
      <rPr>
        <b/>
        <sz val="11"/>
        <rFont val="Calibri"/>
        <family val="2"/>
        <scheme val="minor"/>
      </rPr>
      <t xml:space="preserve">MARZO: </t>
    </r>
    <r>
      <rPr>
        <sz val="11"/>
        <rFont val="Calibri"/>
        <family val="2"/>
        <scheme val="minor"/>
      </rPr>
      <t xml:space="preserve">Fermentación y secado de: 
- Clones EET- 19 ; EET 416; EET 62 en Pichilingue                - clones  EET 800 y 801 ensayo RELEV una prueba; </t>
    </r>
    <r>
      <rPr>
        <b/>
        <sz val="11"/>
        <rFont val="Calibri"/>
        <family val="2"/>
        <scheme val="minor"/>
      </rPr>
      <t xml:space="preserve">ABRIL: </t>
    </r>
    <r>
      <rPr>
        <sz val="11"/>
        <rFont val="Calibri"/>
        <family val="2"/>
        <scheme val="minor"/>
      </rPr>
      <t>Se ejecutaron dos pruebas de fermentación con los clones INIAP-EETP-800 e INIAP-EETP-801 procedentes de la EE-Santo Domingo.</t>
    </r>
    <r>
      <rPr>
        <b/>
        <sz val="11"/>
        <rFont val="Calibri"/>
        <family val="2"/>
        <scheme val="minor"/>
      </rPr>
      <t xml:space="preserve">
MAYO: </t>
    </r>
    <r>
      <rPr>
        <sz val="11"/>
        <rFont val="Calibri"/>
        <family val="2"/>
        <scheme val="minor"/>
      </rPr>
      <t xml:space="preserve">No se ejecutaron pruebas de fermentación.
</t>
    </r>
    <r>
      <rPr>
        <b/>
        <sz val="11"/>
        <rFont val="Calibri"/>
        <family val="2"/>
        <scheme val="minor"/>
      </rPr>
      <t>JUNIO:</t>
    </r>
    <r>
      <rPr>
        <sz val="11"/>
        <rFont val="Calibri"/>
        <family val="2"/>
        <scheme val="minor"/>
      </rPr>
      <t xml:space="preserve"> Se realizó prueba de fermentación con unamuestra de EET-Pichilingue; </t>
    </r>
    <r>
      <rPr>
        <b/>
        <sz val="11"/>
        <rFont val="Calibri"/>
        <family val="2"/>
        <scheme val="minor"/>
      </rPr>
      <t>JULIO:</t>
    </r>
    <r>
      <rPr>
        <sz val="11"/>
        <rFont val="Calibri"/>
        <family val="2"/>
        <scheme val="minor"/>
      </rPr>
      <t xml:space="preserve"> No se ejecutaron pruebas de fermentación por falta de disponibilidad de material suficiente en las zonas de influencia.
</t>
    </r>
    <r>
      <rPr>
        <b/>
        <sz val="11"/>
        <rFont val="Calibri"/>
        <family val="2"/>
        <scheme val="minor"/>
      </rPr>
      <t>AGOSTO:</t>
    </r>
    <r>
      <rPr>
        <sz val="11"/>
        <rFont val="Calibri"/>
        <family val="2"/>
        <scheme val="minor"/>
      </rPr>
      <t xml:space="preserve"> Se instalaron dos pruebas de fermentación en la EET-Pichilingue. </t>
    </r>
    <r>
      <rPr>
        <b/>
        <sz val="11"/>
        <rFont val="Calibri"/>
        <family val="2"/>
        <scheme val="minor"/>
      </rPr>
      <t xml:space="preserve">OCTUBRE-DICIEMBRE: </t>
    </r>
    <r>
      <rPr>
        <sz val="11"/>
        <rFont val="Calibri"/>
        <family val="2"/>
        <scheme val="minor"/>
      </rPr>
      <t xml:space="preserve"> Durante el ultimo trimestre se realizaron 12 pruebas de fermentación con cacao de los clones INIAP-EETP- 800 e INIAP-EETP-801 en las instalaciones de RELEV (tres pruebas por cada mes).</t>
    </r>
  </si>
  <si>
    <r>
      <rPr>
        <b/>
        <sz val="11"/>
        <rFont val="Calibri"/>
        <family val="2"/>
        <scheme val="minor"/>
      </rPr>
      <t>ENERO:</t>
    </r>
    <r>
      <rPr>
        <sz val="11"/>
        <rFont val="Calibri"/>
        <family val="2"/>
        <scheme val="minor"/>
      </rPr>
      <t xml:space="preserve">Análisis sensorial en:
- Ensayo R. Jaimez
- Muestras obtenidas en ensayos EETP (muestas recibidas en dic. 2019)
</t>
    </r>
    <r>
      <rPr>
        <b/>
        <sz val="11"/>
        <rFont val="Calibri"/>
        <family val="2"/>
        <scheme val="minor"/>
      </rPr>
      <t>FEBRERO:</t>
    </r>
    <r>
      <rPr>
        <sz val="11"/>
        <rFont val="Calibri"/>
        <family val="2"/>
        <scheme val="minor"/>
      </rPr>
      <t xml:space="preserve">Análisis fisícos en muestras obtenidos de pruebas de fermentación ejecutadas en Relev
</t>
    </r>
    <r>
      <rPr>
        <b/>
        <sz val="11"/>
        <rFont val="Calibri"/>
        <family val="2"/>
        <scheme val="minor"/>
      </rPr>
      <t>MARZO:</t>
    </r>
    <r>
      <rPr>
        <sz val="11"/>
        <rFont val="Calibri"/>
        <family val="2"/>
        <scheme val="minor"/>
      </rPr>
      <t xml:space="preserve"> Análisi fisicos en muestras obtenidos de pruebas de fermentación ejecutadas en Palmira  </t>
    </r>
    <r>
      <rPr>
        <b/>
        <sz val="11"/>
        <rFont val="Calibri"/>
        <family val="2"/>
        <scheme val="minor"/>
      </rPr>
      <t xml:space="preserve">ABRIL: </t>
    </r>
    <r>
      <rPr>
        <sz val="11"/>
        <rFont val="Calibri"/>
        <family val="2"/>
        <scheme val="minor"/>
      </rPr>
      <t>Se realizaron 10 análisi físicos de muestras procedentes de la Hda. Palmira.</t>
    </r>
    <r>
      <rPr>
        <b/>
        <sz val="11"/>
        <rFont val="Calibri"/>
        <family val="2"/>
        <scheme val="minor"/>
      </rPr>
      <t xml:space="preserve">
MAYO: </t>
    </r>
    <r>
      <rPr>
        <sz val="11"/>
        <rFont val="Calibri"/>
        <family val="2"/>
        <scheme val="minor"/>
      </rPr>
      <t>Se realizaron análisis físico en muestras de cacao de la EE-Santo Domingo y EET-Pichilingue.</t>
    </r>
    <r>
      <rPr>
        <b/>
        <sz val="11"/>
        <rFont val="Calibri"/>
        <family val="2"/>
        <scheme val="minor"/>
      </rPr>
      <t xml:space="preserve">
JUNIO: </t>
    </r>
    <r>
      <rPr>
        <sz val="11"/>
        <rFont val="Calibri"/>
        <family val="2"/>
        <scheme val="minor"/>
      </rPr>
      <t xml:space="preserve">Se realizaron 10 análisis físicos y 10 sensoriales; </t>
    </r>
    <r>
      <rPr>
        <b/>
        <sz val="11"/>
        <rFont val="Calibri"/>
        <family val="2"/>
        <scheme val="minor"/>
      </rPr>
      <t>JULIO:</t>
    </r>
    <r>
      <rPr>
        <sz val="11"/>
        <rFont val="Calibri"/>
        <family val="2"/>
        <scheme val="minor"/>
      </rPr>
      <t xml:space="preserve"> Se realizaron 20 análisis sensorial de muestras colectadas en la zona de Pichilingue, durante el  primer semestre del año en curso.
</t>
    </r>
    <r>
      <rPr>
        <b/>
        <sz val="11"/>
        <rFont val="Calibri"/>
        <family val="2"/>
        <scheme val="minor"/>
      </rPr>
      <t>SEPTIEMBRE:</t>
    </r>
    <r>
      <rPr>
        <sz val="11"/>
        <rFont val="Calibri"/>
        <family val="2"/>
        <scheme val="minor"/>
      </rPr>
      <t xml:space="preserve"> Se realizó el análisis físico de dos muestras de cacao. </t>
    </r>
    <r>
      <rPr>
        <b/>
        <sz val="11"/>
        <rFont val="Calibri"/>
        <family val="2"/>
        <scheme val="minor"/>
      </rPr>
      <t xml:space="preserve"> OCTUBRE-DICIEMBRE: </t>
    </r>
    <r>
      <rPr>
        <sz val="11"/>
        <rFont val="Calibri"/>
        <family val="2"/>
        <scheme val="minor"/>
      </rPr>
      <t xml:space="preserve">Se realizó el análisis del contenido de humedad y fermentación en las muestras de las pruebas realizadas. Los análisis físicos que faltan y análisis sensorial se realizarán el proximo año. </t>
    </r>
  </si>
  <si>
    <t>Primer borrador del Informe Técnico Anual en elaboración.</t>
  </si>
  <si>
    <r>
      <rPr>
        <b/>
        <sz val="11"/>
        <color theme="1"/>
        <rFont val="Calibri"/>
        <family val="2"/>
        <scheme val="minor"/>
      </rPr>
      <t>ENERO-FEBERRO:</t>
    </r>
    <r>
      <rPr>
        <sz val="11"/>
        <color theme="1"/>
        <rFont val="Calibri"/>
        <family val="2"/>
        <scheme val="minor"/>
      </rPr>
      <t xml:space="preserve"> cosecha y registro de datos colecciones Ancestros y Canoe. Marzo: No se ha realizado esta labor por motivo de la emergencia sanitaria. </t>
    </r>
    <r>
      <rPr>
        <b/>
        <sz val="11"/>
        <color theme="1"/>
        <rFont val="Calibri"/>
        <family val="2"/>
        <scheme val="minor"/>
      </rPr>
      <t xml:space="preserve">ABRIL: </t>
    </r>
    <r>
      <rPr>
        <sz val="11"/>
        <color theme="1"/>
        <rFont val="Calibri"/>
        <family val="2"/>
        <scheme val="minor"/>
      </rPr>
      <t xml:space="preserve">cosecha y registro de datos productivos y sanitarios. </t>
    </r>
    <r>
      <rPr>
        <b/>
        <sz val="11"/>
        <color theme="1"/>
        <rFont val="Calibri"/>
        <family val="2"/>
        <scheme val="minor"/>
      </rPr>
      <t>MAYO:</t>
    </r>
    <r>
      <rPr>
        <sz val="11"/>
        <color theme="1"/>
        <rFont val="Calibri"/>
        <family val="2"/>
        <scheme val="minor"/>
      </rPr>
      <t xml:space="preserve"> No se ha realizado esta labor por motivo de la emergencia sanitaria. </t>
    </r>
    <r>
      <rPr>
        <b/>
        <sz val="11"/>
        <color theme="1"/>
        <rFont val="Calibri"/>
        <family val="2"/>
        <scheme val="minor"/>
      </rPr>
      <t>JUNIO:</t>
    </r>
    <r>
      <rPr>
        <sz val="11"/>
        <color theme="1"/>
        <rFont val="Calibri"/>
        <family val="2"/>
        <scheme val="minor"/>
      </rPr>
      <t xml:space="preserve"> cosecha y registro de datos productivos y sanitarios; </t>
    </r>
    <r>
      <rPr>
        <b/>
        <sz val="11"/>
        <color theme="1"/>
        <rFont val="Calibri"/>
        <family val="2"/>
        <scheme val="minor"/>
      </rPr>
      <t>JULIO-SEPTIEMBRE:</t>
    </r>
    <r>
      <rPr>
        <sz val="11"/>
        <color theme="1"/>
        <rFont val="Calibri"/>
        <family val="2"/>
        <scheme val="minor"/>
      </rPr>
      <t xml:space="preserve"> Cosecha y registro de datos produtivos y sanitarios </t>
    </r>
    <r>
      <rPr>
        <b/>
        <sz val="11"/>
        <color theme="1"/>
        <rFont val="Calibri"/>
        <family val="2"/>
        <scheme val="minor"/>
      </rPr>
      <t xml:space="preserve">OCTUBRE-DCIEMBRE: </t>
    </r>
    <r>
      <rPr>
        <sz val="11"/>
        <color theme="1"/>
        <rFont val="Calibri"/>
        <family val="2"/>
        <scheme val="minor"/>
      </rPr>
      <t>Cosecha y registro de datos productivos y sanitarios.</t>
    </r>
  </si>
  <si>
    <r>
      <rPr>
        <b/>
        <sz val="11"/>
        <color theme="1"/>
        <rFont val="Calibri"/>
        <family val="2"/>
        <scheme val="minor"/>
      </rPr>
      <t>ENERO -FEBRERO:</t>
    </r>
    <r>
      <rPr>
        <sz val="11"/>
        <color theme="1"/>
        <rFont val="Calibri"/>
        <family val="2"/>
        <scheme val="minor"/>
      </rPr>
      <t xml:space="preserve"> Control de malezas, plagas y enfermedades colecciones Ancestros y Canoe. </t>
    </r>
    <r>
      <rPr>
        <b/>
        <sz val="11"/>
        <color theme="1"/>
        <rFont val="Calibri"/>
        <family val="2"/>
        <scheme val="minor"/>
      </rPr>
      <t>MARZO:</t>
    </r>
    <r>
      <rPr>
        <sz val="11"/>
        <color theme="1"/>
        <rFont val="Calibri"/>
        <family val="2"/>
        <scheme val="minor"/>
      </rPr>
      <t xml:space="preserve"> Control de malezas, plagas y enfermedades colecciones Ancestros y Canoe. </t>
    </r>
    <r>
      <rPr>
        <b/>
        <sz val="11"/>
        <color theme="1"/>
        <rFont val="Calibri"/>
        <family val="2"/>
        <scheme val="minor"/>
      </rPr>
      <t>ABRIL:</t>
    </r>
    <r>
      <rPr>
        <sz val="11"/>
        <color theme="1"/>
        <rFont val="Calibri"/>
        <family val="2"/>
        <scheme val="minor"/>
      </rPr>
      <t xml:space="preserve"> Control de malezas, plagas y enfermedades colecciones Ancestros y Canoe. </t>
    </r>
    <r>
      <rPr>
        <b/>
        <sz val="11"/>
        <color theme="1"/>
        <rFont val="Calibri"/>
        <family val="2"/>
        <scheme val="minor"/>
      </rPr>
      <t>MAYO:</t>
    </r>
    <r>
      <rPr>
        <sz val="11"/>
        <color theme="1"/>
        <rFont val="Calibri"/>
        <family val="2"/>
        <scheme val="minor"/>
      </rPr>
      <t xml:space="preserve"> control de plagas y enfermedades. </t>
    </r>
    <r>
      <rPr>
        <b/>
        <sz val="11"/>
        <color theme="1"/>
        <rFont val="Calibri"/>
        <family val="2"/>
        <scheme val="minor"/>
      </rPr>
      <t>JUNIO:</t>
    </r>
    <r>
      <rPr>
        <sz val="11"/>
        <color theme="1"/>
        <rFont val="Calibri"/>
        <family val="2"/>
        <scheme val="minor"/>
      </rPr>
      <t xml:space="preserve"> control de mecánico de malezas; </t>
    </r>
    <r>
      <rPr>
        <b/>
        <sz val="11"/>
        <color theme="1"/>
        <rFont val="Calibri"/>
        <family val="2"/>
        <scheme val="minor"/>
      </rPr>
      <t xml:space="preserve">JULIO-AGOSTO: </t>
    </r>
    <r>
      <rPr>
        <sz val="11"/>
        <color theme="1"/>
        <rFont val="Calibri"/>
        <family val="2"/>
        <scheme val="minor"/>
      </rPr>
      <t xml:space="preserve">Control químico de malezas.
</t>
    </r>
    <r>
      <rPr>
        <b/>
        <sz val="11"/>
        <color theme="1"/>
        <rFont val="Calibri"/>
        <family val="2"/>
        <scheme val="minor"/>
      </rPr>
      <t>SEPTIEMBRE:</t>
    </r>
    <r>
      <rPr>
        <sz val="11"/>
        <color theme="1"/>
        <rFont val="Calibri"/>
        <family val="2"/>
        <scheme val="minor"/>
      </rPr>
      <t xml:space="preserve"> Control cultural de enfermedades y control químico de malezas. </t>
    </r>
    <r>
      <rPr>
        <b/>
        <sz val="11"/>
        <color theme="1"/>
        <rFont val="Calibri"/>
        <family val="2"/>
        <scheme val="minor"/>
      </rPr>
      <t xml:space="preserve">OCTUBRE: </t>
    </r>
    <r>
      <rPr>
        <sz val="11"/>
        <color theme="1"/>
        <rFont val="Calibri"/>
        <family val="2"/>
        <scheme val="minor"/>
      </rPr>
      <t>Control mecánico de malezas y fertilización.</t>
    </r>
    <r>
      <rPr>
        <b/>
        <sz val="11"/>
        <color theme="1"/>
        <rFont val="Calibri"/>
        <family val="2"/>
        <scheme val="minor"/>
      </rPr>
      <t xml:space="preserve">  NOVIEMBRE-DICIEMBRE:</t>
    </r>
    <r>
      <rPr>
        <sz val="11"/>
        <color theme="1"/>
        <rFont val="Calibri"/>
        <family val="2"/>
        <scheme val="minor"/>
      </rPr>
      <t xml:space="preserve"> Control químico de malezas.</t>
    </r>
  </si>
  <si>
    <r>
      <rPr>
        <b/>
        <sz val="11"/>
        <rFont val="Calibri"/>
        <family val="2"/>
        <scheme val="minor"/>
      </rPr>
      <t>ENERO:</t>
    </r>
    <r>
      <rPr>
        <sz val="11"/>
        <rFont val="Calibri"/>
        <family val="2"/>
        <scheme val="minor"/>
      </rPr>
      <t xml:space="preserve"> no se realizó por no haber producción en las colecciones.
</t>
    </r>
    <r>
      <rPr>
        <b/>
        <sz val="11"/>
        <rFont val="Calibri"/>
        <family val="2"/>
        <scheme val="minor"/>
      </rPr>
      <t>FEBRERO:</t>
    </r>
    <r>
      <rPr>
        <sz val="11"/>
        <rFont val="Calibri"/>
        <family val="2"/>
        <scheme val="minor"/>
      </rPr>
      <t xml:space="preserve"> no se realizó por no haber producción en las colecciones.
</t>
    </r>
    <r>
      <rPr>
        <b/>
        <sz val="11"/>
        <rFont val="Calibri"/>
        <family val="2"/>
        <scheme val="minor"/>
      </rPr>
      <t>MARZO:</t>
    </r>
    <r>
      <rPr>
        <sz val="11"/>
        <rFont val="Calibri"/>
        <family val="2"/>
        <scheme val="minor"/>
      </rPr>
      <t xml:space="preserve"> no se realizó por no haber producción en las colecciones.  </t>
    </r>
    <r>
      <rPr>
        <b/>
        <sz val="11"/>
        <rFont val="Calibri"/>
        <family val="2"/>
        <scheme val="minor"/>
      </rPr>
      <t>ABRIl-JUNIO:</t>
    </r>
    <r>
      <rPr>
        <sz val="11"/>
        <rFont val="Calibri"/>
        <family val="2"/>
        <scheme val="minor"/>
      </rPr>
      <t xml:space="preserve"> No se realizaron pruebas de fermentación por falta de frutos en los materiales requeridos. </t>
    </r>
    <r>
      <rPr>
        <b/>
        <sz val="11"/>
        <rFont val="Calibri"/>
        <family val="2"/>
        <scheme val="minor"/>
      </rPr>
      <t xml:space="preserve">NOVIEMBRE-DICIEMBRE: </t>
    </r>
    <r>
      <rPr>
        <sz val="11"/>
        <rFont val="Calibri"/>
        <family val="2"/>
        <scheme val="minor"/>
      </rPr>
      <t>Se realizaron 33 microfermentaciones con muestras de Pichilingue.</t>
    </r>
  </si>
  <si>
    <r>
      <rPr>
        <b/>
        <sz val="11"/>
        <rFont val="Calibri"/>
        <family val="2"/>
        <scheme val="minor"/>
      </rPr>
      <t>ENERO:</t>
    </r>
    <r>
      <rPr>
        <sz val="11"/>
        <rFont val="Calibri"/>
        <family val="2"/>
        <scheme val="minor"/>
      </rPr>
      <t xml:space="preserve"> no se realizó por no haber producción en las colecciones.
</t>
    </r>
    <r>
      <rPr>
        <b/>
        <sz val="11"/>
        <rFont val="Calibri"/>
        <family val="2"/>
        <scheme val="minor"/>
      </rPr>
      <t>FEBRERO:</t>
    </r>
    <r>
      <rPr>
        <sz val="11"/>
        <rFont val="Calibri"/>
        <family val="2"/>
        <scheme val="minor"/>
      </rPr>
      <t xml:space="preserve">: no se realizó por no haber producción en las colecciones.
</t>
    </r>
    <r>
      <rPr>
        <b/>
        <sz val="11"/>
        <rFont val="Calibri"/>
        <family val="2"/>
        <scheme val="minor"/>
      </rPr>
      <t xml:space="preserve">MARZO: </t>
    </r>
    <r>
      <rPr>
        <sz val="11"/>
        <rFont val="Calibri"/>
        <family val="2"/>
        <scheme val="minor"/>
      </rPr>
      <t>Preparación de muestras de licor de muestras cosechadas en colecciones CANOE en el 2019;</t>
    </r>
    <r>
      <rPr>
        <b/>
        <sz val="11"/>
        <rFont val="Calibri"/>
        <family val="2"/>
        <scheme val="minor"/>
      </rPr>
      <t xml:space="preserve"> ABRIL: </t>
    </r>
    <r>
      <rPr>
        <sz val="11"/>
        <rFont val="Calibri"/>
        <family val="2"/>
        <scheme val="minor"/>
      </rPr>
      <t>Se realizaron cinco análisis sensoriales de muestras de la colección de clones acriollados.</t>
    </r>
    <r>
      <rPr>
        <b/>
        <sz val="11"/>
        <rFont val="Calibri"/>
        <family val="2"/>
        <scheme val="minor"/>
      </rPr>
      <t xml:space="preserve">
MAYO:</t>
    </r>
    <r>
      <rPr>
        <sz val="11"/>
        <rFont val="Calibri"/>
        <family val="2"/>
        <scheme val="minor"/>
      </rPr>
      <t xml:space="preserve"> No se ejecutaron análisis fisicos o sensoriales por la falta de disponibilidad de muestras.
</t>
    </r>
    <r>
      <rPr>
        <b/>
        <sz val="11"/>
        <rFont val="Calibri"/>
        <family val="2"/>
        <scheme val="minor"/>
      </rPr>
      <t>JUNIO:</t>
    </r>
    <r>
      <rPr>
        <sz val="11"/>
        <rFont val="Calibri"/>
        <family val="2"/>
        <scheme val="minor"/>
      </rPr>
      <t xml:space="preserve"> No se realizaron análisis fisico ni sensorial por falta de disponibilidad de muestras; </t>
    </r>
    <r>
      <rPr>
        <b/>
        <sz val="11"/>
        <rFont val="Calibri"/>
        <family val="2"/>
        <scheme val="minor"/>
      </rPr>
      <t>JULIO:</t>
    </r>
    <r>
      <rPr>
        <sz val="11"/>
        <rFont val="Calibri"/>
        <family val="2"/>
        <scheme val="minor"/>
      </rPr>
      <t xml:space="preserve"> Se prepararon 20 muestras de licor de cacao de muestras que fueron recolectadas en enero y febrero por el personal del Programa.
</t>
    </r>
    <r>
      <rPr>
        <b/>
        <sz val="11"/>
        <rFont val="Calibri"/>
        <family val="2"/>
        <scheme val="minor"/>
      </rPr>
      <t>AGOSTO:</t>
    </r>
    <r>
      <rPr>
        <sz val="11"/>
        <rFont val="Calibri"/>
        <family val="2"/>
        <scheme val="minor"/>
      </rPr>
      <t xml:space="preserve"> Se prepararon 20 muestras de licor de cacao de muestras cosechadas en el primer semestre.
</t>
    </r>
    <r>
      <rPr>
        <b/>
        <sz val="11"/>
        <rFont val="Calibri"/>
        <family val="2"/>
        <scheme val="minor"/>
      </rPr>
      <t>SEPTIEMBRE:</t>
    </r>
    <r>
      <rPr>
        <sz val="11"/>
        <rFont val="Calibri"/>
        <family val="2"/>
        <scheme val="minor"/>
      </rPr>
      <t xml:space="preserve"> Se realizaron 20 análisis sensoriales de muestras cosechadas en el primer semestre. </t>
    </r>
    <r>
      <rPr>
        <b/>
        <sz val="11"/>
        <rFont val="Calibri"/>
        <family val="2"/>
        <scheme val="minor"/>
      </rPr>
      <t xml:space="preserve">NOVIEMBRE-DICIEMBRE: </t>
    </r>
    <r>
      <rPr>
        <sz val="11"/>
        <rFont val="Calibri"/>
        <family val="2"/>
        <scheme val="minor"/>
      </rPr>
      <t>Se realizó el análisis del contenido de humedad y fermentación en las 33 muestras procesadas con cacao de  Pichilingue</t>
    </r>
  </si>
  <si>
    <r>
      <rPr>
        <b/>
        <sz val="11"/>
        <color theme="1"/>
        <rFont val="Calibri"/>
        <family val="2"/>
        <scheme val="minor"/>
      </rPr>
      <t xml:space="preserve">ENERO-MARZO: </t>
    </r>
    <r>
      <rPr>
        <sz val="11"/>
        <color theme="1"/>
        <rFont val="Calibri"/>
        <family val="2"/>
        <scheme val="minor"/>
      </rPr>
      <t xml:space="preserve">Ing. Calderón está realizando la aplicación de Cd en suelos para pruebas de absorción (en vivero); </t>
    </r>
    <r>
      <rPr>
        <b/>
        <sz val="11"/>
        <color theme="1"/>
        <rFont val="Calibri"/>
        <family val="2"/>
        <scheme val="minor"/>
      </rPr>
      <t>ABRIL:</t>
    </r>
    <r>
      <rPr>
        <sz val="11"/>
        <color theme="1"/>
        <rFont val="Calibri"/>
        <family val="2"/>
        <scheme val="minor"/>
      </rPr>
      <t xml:space="preserve"> control de malezas mécanico en las 4 localidades. </t>
    </r>
    <r>
      <rPr>
        <b/>
        <sz val="11"/>
        <color theme="1"/>
        <rFont val="Calibri"/>
        <family val="2"/>
        <scheme val="minor"/>
      </rPr>
      <t>MAYO:</t>
    </r>
    <r>
      <rPr>
        <sz val="11"/>
        <color theme="1"/>
        <rFont val="Calibri"/>
        <family val="2"/>
        <scheme val="minor"/>
      </rPr>
      <t xml:space="preserve"> Control mécanico y químico de malezas (La Naves y EETP), poda de formación (El Chollo). </t>
    </r>
    <r>
      <rPr>
        <b/>
        <sz val="11"/>
        <color theme="1"/>
        <rFont val="Calibri"/>
        <family val="2"/>
        <scheme val="minor"/>
      </rPr>
      <t>JUNIO:</t>
    </r>
    <r>
      <rPr>
        <sz val="11"/>
        <color theme="1"/>
        <rFont val="Calibri"/>
        <family val="2"/>
        <scheme val="minor"/>
      </rPr>
      <t xml:space="preserve"> poda de formación (Las Naves y EETP):</t>
    </r>
    <r>
      <rPr>
        <b/>
        <sz val="11"/>
        <color theme="1"/>
        <rFont val="Calibri"/>
        <family val="2"/>
        <scheme val="minor"/>
      </rPr>
      <t>JULIO:</t>
    </r>
    <r>
      <rPr>
        <sz val="11"/>
        <color theme="1"/>
        <rFont val="Calibri"/>
        <family val="2"/>
        <scheme val="minor"/>
      </rPr>
      <t xml:space="preserve"> Control químico de malezas, control fitosanitario y remoción de frutos enfermos en las parcelas instaladas en la EETP y Las Naves. </t>
    </r>
    <r>
      <rPr>
        <b/>
        <sz val="11"/>
        <color theme="1"/>
        <rFont val="Calibri"/>
        <family val="2"/>
        <scheme val="minor"/>
      </rPr>
      <t>AGOSTO:</t>
    </r>
    <r>
      <rPr>
        <sz val="11"/>
        <color theme="1"/>
        <rFont val="Calibri"/>
        <family val="2"/>
        <scheme val="minor"/>
      </rPr>
      <t xml:space="preserve"> Control químico de malezas, control fitosanitario, remoción de frutos enfermos y fertilización en las parcelas instaladas en la EETP y Las Naves. </t>
    </r>
    <r>
      <rPr>
        <b/>
        <sz val="11"/>
        <color theme="1"/>
        <rFont val="Calibri"/>
        <family val="2"/>
        <scheme val="minor"/>
      </rPr>
      <t>SEPTIEMBRE:</t>
    </r>
    <r>
      <rPr>
        <sz val="11"/>
        <color theme="1"/>
        <rFont val="Calibri"/>
        <family val="2"/>
        <scheme val="minor"/>
      </rPr>
      <t xml:space="preserve"> Control cultural de plagas y enfermedades, control químico de malezas. </t>
    </r>
    <r>
      <rPr>
        <b/>
        <sz val="11"/>
        <color theme="1"/>
        <rFont val="Calibri"/>
        <family val="2"/>
        <scheme val="minor"/>
      </rPr>
      <t>OCTUBRE Y NOVIEMBRE:</t>
    </r>
    <r>
      <rPr>
        <sz val="11"/>
        <color theme="1"/>
        <rFont val="Calibri"/>
        <family val="2"/>
        <scheme val="minor"/>
      </rPr>
      <t xml:space="preserve"> Control químico de malezas, fertilización y riego. </t>
    </r>
    <r>
      <rPr>
        <b/>
        <sz val="11"/>
        <color theme="1"/>
        <rFont val="Calibri"/>
        <family val="2"/>
        <scheme val="minor"/>
      </rPr>
      <t xml:space="preserve">
DICIEMBRE:</t>
    </r>
    <r>
      <rPr>
        <sz val="11"/>
        <color theme="1"/>
        <rFont val="Calibri"/>
        <family val="2"/>
        <scheme val="minor"/>
      </rPr>
      <t xml:space="preserve"> Control de insectos, riego y control químico de malezas.</t>
    </r>
  </si>
  <si>
    <r>
      <rPr>
        <b/>
        <sz val="11"/>
        <color theme="1"/>
        <rFont val="Calibri"/>
        <family val="2"/>
        <scheme val="minor"/>
      </rPr>
      <t>ABRIL:</t>
    </r>
    <r>
      <rPr>
        <sz val="11"/>
        <color theme="1"/>
        <rFont val="Calibri"/>
        <family val="2"/>
        <scheme val="minor"/>
      </rPr>
      <t xml:space="preserve"> Control químico de malezas.
</t>
    </r>
    <r>
      <rPr>
        <b/>
        <sz val="11"/>
        <color theme="1"/>
        <rFont val="Calibri"/>
        <family val="2"/>
        <scheme val="minor"/>
      </rPr>
      <t>MAYO:</t>
    </r>
    <r>
      <rPr>
        <sz val="11"/>
        <color theme="1"/>
        <rFont val="Calibri"/>
        <family val="2"/>
        <scheme val="minor"/>
      </rPr>
      <t xml:space="preserve"> Control mécanico y químico de malezas (Las Naves y EETP), poda de formación (El Chollo). </t>
    </r>
    <r>
      <rPr>
        <b/>
        <sz val="11"/>
        <color theme="1"/>
        <rFont val="Calibri"/>
        <family val="2"/>
        <scheme val="minor"/>
      </rPr>
      <t>JUNIO:</t>
    </r>
    <r>
      <rPr>
        <sz val="11"/>
        <color theme="1"/>
        <rFont val="Calibri"/>
        <family val="2"/>
        <scheme val="minor"/>
      </rPr>
      <t xml:space="preserve"> Poda de formación (Las Naves y EETP);</t>
    </r>
    <r>
      <rPr>
        <b/>
        <sz val="11"/>
        <color theme="1"/>
        <rFont val="Calibri"/>
        <family val="2"/>
        <scheme val="minor"/>
      </rPr>
      <t>JULIO-SEPTIEMBRE:</t>
    </r>
    <r>
      <rPr>
        <sz val="11"/>
        <color theme="1"/>
        <rFont val="Calibri"/>
        <family val="2"/>
        <scheme val="minor"/>
      </rPr>
      <t xml:space="preserve"> Cosecha y registro de datos productivos y sanitarios en las parcelas instaladas en la EETP y Las Naves; </t>
    </r>
    <r>
      <rPr>
        <b/>
        <sz val="11"/>
        <color theme="1"/>
        <rFont val="Calibri"/>
        <family val="2"/>
        <scheme val="minor"/>
      </rPr>
      <t>OCTUBRE-DICIEMBRE:</t>
    </r>
    <r>
      <rPr>
        <sz val="11"/>
        <color theme="1"/>
        <rFont val="Calibri"/>
        <family val="2"/>
        <scheme val="minor"/>
      </rPr>
      <t xml:space="preserve"> Cosecha y registro de datos productivos y sanitarios.</t>
    </r>
  </si>
  <si>
    <r>
      <rPr>
        <b/>
        <sz val="11"/>
        <color theme="1"/>
        <rFont val="Calibri"/>
        <family val="2"/>
        <scheme val="minor"/>
      </rPr>
      <t xml:space="preserve">ENERO-MARZO: </t>
    </r>
    <r>
      <rPr>
        <sz val="11"/>
        <color theme="1"/>
        <rFont val="Calibri"/>
        <family val="2"/>
        <scheme val="minor"/>
      </rPr>
      <t xml:space="preserve"> Ing. Calderón está realizando la aplicación de Cd en suelos para pruebas de absorción (en vivero); </t>
    </r>
    <r>
      <rPr>
        <b/>
        <sz val="11"/>
        <color theme="1"/>
        <rFont val="Calibri"/>
        <family val="2"/>
        <scheme val="minor"/>
      </rPr>
      <t>ABRIL Y MAYO:</t>
    </r>
    <r>
      <rPr>
        <sz val="11"/>
        <color theme="1"/>
        <rFont val="Calibri"/>
        <family val="2"/>
        <scheme val="minor"/>
      </rPr>
      <t xml:space="preserve"> No se realizaron avances en esta actitividad, Darío no pudo viajar desde la EE-Central Amazónica.
</t>
    </r>
    <r>
      <rPr>
        <b/>
        <sz val="11"/>
        <color theme="1"/>
        <rFont val="Calibri"/>
        <family val="2"/>
        <scheme val="minor"/>
      </rPr>
      <t>JUNIO:</t>
    </r>
    <r>
      <rPr>
        <sz val="11"/>
        <color theme="1"/>
        <rFont val="Calibri"/>
        <family val="2"/>
        <scheme val="minor"/>
      </rPr>
      <t xml:space="preserve"> Secado natural del suelo contaminado y aclimatación de las plantas; </t>
    </r>
    <r>
      <rPr>
        <b/>
        <sz val="11"/>
        <color theme="1"/>
        <rFont val="Calibri"/>
        <family val="2"/>
        <scheme val="minor"/>
      </rPr>
      <t>JULIO-SEPTIEMBRE:</t>
    </r>
    <r>
      <rPr>
        <sz val="11"/>
        <color theme="1"/>
        <rFont val="Calibri"/>
        <family val="2"/>
        <scheme val="minor"/>
      </rPr>
      <t xml:space="preserve"> Mantenimiento de plantas en invernadero;</t>
    </r>
    <r>
      <rPr>
        <b/>
        <sz val="11"/>
        <color theme="1"/>
        <rFont val="Calibri"/>
        <family val="2"/>
        <scheme val="minor"/>
      </rPr>
      <t xml:space="preserve"> OCTYBRE:</t>
    </r>
    <r>
      <rPr>
        <sz val="11"/>
        <color theme="1"/>
        <rFont val="Calibri"/>
        <family val="2"/>
        <scheme val="minor"/>
      </rPr>
      <t xml:space="preserve"> Riego y fertilización.  </t>
    </r>
    <r>
      <rPr>
        <b/>
        <sz val="11"/>
        <color theme="1"/>
        <rFont val="Calibri"/>
        <family val="2"/>
        <scheme val="minor"/>
      </rPr>
      <t>NOVIEMBRE:</t>
    </r>
    <r>
      <rPr>
        <sz val="11"/>
        <color theme="1"/>
        <rFont val="Calibri"/>
        <family val="2"/>
        <scheme val="minor"/>
      </rPr>
      <t xml:space="preserve"> Cosecha de plantas, lavado, secado en estufa pesado y molida. </t>
    </r>
    <r>
      <rPr>
        <b/>
        <sz val="11"/>
        <color theme="1"/>
        <rFont val="Calibri"/>
        <family val="2"/>
        <scheme val="minor"/>
      </rPr>
      <t xml:space="preserve">
DICIEMBRE:</t>
    </r>
    <r>
      <rPr>
        <sz val="11"/>
        <color theme="1"/>
        <rFont val="Calibri"/>
        <family val="2"/>
        <scheme val="minor"/>
      </rPr>
      <t xml:space="preserve"> Preparación de material y preparación de muestras para digestión. </t>
    </r>
  </si>
  <si>
    <r>
      <rPr>
        <b/>
        <sz val="11"/>
        <color theme="1"/>
        <rFont val="Calibri"/>
        <family val="2"/>
        <scheme val="minor"/>
      </rPr>
      <t>ENERO:</t>
    </r>
    <r>
      <rPr>
        <sz val="11"/>
        <color theme="1"/>
        <rFont val="Calibri"/>
        <family val="2"/>
        <scheme val="minor"/>
      </rPr>
      <t xml:space="preserve"> Siembra, riego y fertilización de plantas. </t>
    </r>
    <r>
      <rPr>
        <b/>
        <sz val="11"/>
        <color theme="1"/>
        <rFont val="Calibri"/>
        <family val="2"/>
        <scheme val="minor"/>
      </rPr>
      <t>FEBRERO:</t>
    </r>
    <r>
      <rPr>
        <sz val="11"/>
        <color theme="1"/>
        <rFont val="Calibri"/>
        <family val="2"/>
        <scheme val="minor"/>
      </rPr>
      <t xml:space="preserve"> Riego, control de plagas y fertilización de plantas en vivero. 
</t>
    </r>
    <r>
      <rPr>
        <b/>
        <sz val="11"/>
        <color theme="1"/>
        <rFont val="Calibri"/>
        <family val="2"/>
        <scheme val="minor"/>
      </rPr>
      <t xml:space="preserve">MARZO: </t>
    </r>
    <r>
      <rPr>
        <sz val="11"/>
        <color theme="1"/>
        <rFont val="Calibri"/>
        <family val="2"/>
        <scheme val="minor"/>
      </rPr>
      <t xml:space="preserve">Riego y control de insectos plagas en vivero. </t>
    </r>
    <r>
      <rPr>
        <b/>
        <sz val="11"/>
        <color theme="1"/>
        <rFont val="Calibri"/>
        <family val="2"/>
        <scheme val="minor"/>
      </rPr>
      <t>ABRIL Y MAYO:</t>
    </r>
    <r>
      <rPr>
        <sz val="11"/>
        <color theme="1"/>
        <rFont val="Calibri"/>
        <family val="2"/>
        <scheme val="minor"/>
      </rPr>
      <t xml:space="preserve">Riego y aplicación de insecticidas y fungicidas. </t>
    </r>
    <r>
      <rPr>
        <b/>
        <sz val="11"/>
        <color theme="1"/>
        <rFont val="Calibri"/>
        <family val="2"/>
        <scheme val="minor"/>
      </rPr>
      <t>JUNIO:</t>
    </r>
    <r>
      <rPr>
        <sz val="11"/>
        <color theme="1"/>
        <rFont val="Calibri"/>
        <family val="2"/>
        <scheme val="minor"/>
      </rPr>
      <t xml:space="preserve"> Riego y fertilización de plantas; </t>
    </r>
    <r>
      <rPr>
        <b/>
        <sz val="11"/>
        <color theme="1"/>
        <rFont val="Calibri"/>
        <family val="2"/>
        <scheme val="minor"/>
      </rPr>
      <t>JULIO-AGOSTO:</t>
    </r>
    <r>
      <rPr>
        <sz val="11"/>
        <color theme="1"/>
        <rFont val="Calibri"/>
        <family val="2"/>
        <scheme val="minor"/>
      </rPr>
      <t xml:space="preserve"> Riego de plantas en vivero. </t>
    </r>
    <r>
      <rPr>
        <b/>
        <sz val="11"/>
        <color theme="1"/>
        <rFont val="Calibri"/>
        <family val="2"/>
        <scheme val="minor"/>
      </rPr>
      <t>SEPTIEMBRE:</t>
    </r>
    <r>
      <rPr>
        <sz val="11"/>
        <color theme="1"/>
        <rFont val="Calibri"/>
        <family val="2"/>
        <scheme val="minor"/>
      </rPr>
      <t xml:space="preserve"> Riego y fertilización de plantas en vivero. </t>
    </r>
    <r>
      <rPr>
        <b/>
        <sz val="11"/>
        <color theme="1"/>
        <rFont val="Calibri"/>
        <family val="2"/>
        <scheme val="minor"/>
      </rPr>
      <t>OCTUBRE:</t>
    </r>
    <r>
      <rPr>
        <sz val="11"/>
        <color theme="1"/>
        <rFont val="Calibri"/>
        <family val="2"/>
        <scheme val="minor"/>
      </rPr>
      <t xml:space="preserve"> Riego de plantas en vivero.  </t>
    </r>
    <r>
      <rPr>
        <b/>
        <sz val="11"/>
        <color theme="1"/>
        <rFont val="Calibri"/>
        <family val="2"/>
        <scheme val="minor"/>
      </rPr>
      <t>NOVIEMRE:</t>
    </r>
    <r>
      <rPr>
        <sz val="11"/>
        <color theme="1"/>
        <rFont val="Calibri"/>
        <family val="2"/>
        <scheme val="minor"/>
      </rPr>
      <t xml:space="preserve"> Fertilzación de plantas y riego.  </t>
    </r>
    <r>
      <rPr>
        <b/>
        <sz val="11"/>
        <color theme="1"/>
        <rFont val="Calibri"/>
        <family val="2"/>
        <scheme val="minor"/>
      </rPr>
      <t>DICIEMBRE:</t>
    </r>
    <r>
      <rPr>
        <sz val="11"/>
        <color theme="1"/>
        <rFont val="Calibri"/>
        <family val="2"/>
        <scheme val="minor"/>
      </rPr>
      <t xml:space="preserve"> Riego de plantas en vivero.</t>
    </r>
  </si>
  <si>
    <r>
      <rPr>
        <b/>
        <sz val="11"/>
        <color theme="1"/>
        <rFont val="Calibri"/>
        <family val="2"/>
        <scheme val="minor"/>
      </rPr>
      <t>ABRIL-JUNIO:</t>
    </r>
    <r>
      <rPr>
        <sz val="11"/>
        <color theme="1"/>
        <rFont val="Calibri"/>
        <family val="2"/>
        <scheme val="minor"/>
      </rPr>
      <t xml:space="preserve"> no se ha realizado por motivo de la emergencia sanitaria; </t>
    </r>
    <r>
      <rPr>
        <b/>
        <sz val="11"/>
        <color theme="1"/>
        <rFont val="Calibri"/>
        <family val="2"/>
        <scheme val="minor"/>
      </rPr>
      <t>JULIO:</t>
    </r>
    <r>
      <rPr>
        <sz val="11"/>
        <color theme="1"/>
        <rFont val="Calibri"/>
        <family val="2"/>
        <scheme val="minor"/>
      </rPr>
      <t xml:space="preserve"> Selección al azar de plantas en cada familia híbrida y etiquetado individual de tratamientos para iniciar las evaluaciones de los potenciales hídricos. </t>
    </r>
    <r>
      <rPr>
        <b/>
        <sz val="11"/>
        <color theme="1"/>
        <rFont val="Calibri"/>
        <family val="2"/>
        <scheme val="minor"/>
      </rPr>
      <t>AGOSTO:</t>
    </r>
    <r>
      <rPr>
        <sz val="11"/>
        <color theme="1"/>
        <rFont val="Calibri"/>
        <family val="2"/>
        <scheme val="minor"/>
      </rPr>
      <t xml:space="preserve"> Inicio de evaluaciones de potenciales hídricos y determinación de peso foliar en turgencia y peso foliar seco. </t>
    </r>
    <r>
      <rPr>
        <b/>
        <sz val="11"/>
        <color theme="1"/>
        <rFont val="Calibri"/>
        <family val="2"/>
        <scheme val="minor"/>
      </rPr>
      <t>SEPTIEMBRE:</t>
    </r>
    <r>
      <rPr>
        <sz val="11"/>
        <color theme="1"/>
        <rFont val="Calibri"/>
        <family val="2"/>
        <scheme val="minor"/>
      </rPr>
      <t xml:space="preserve"> Primera selección de plantas como resultado de las evaluaciones de potenciales hídricos. </t>
    </r>
    <r>
      <rPr>
        <b/>
        <sz val="11"/>
        <color theme="1"/>
        <rFont val="Calibri"/>
        <family val="2"/>
        <scheme val="minor"/>
      </rPr>
      <t xml:space="preserve">OCTUBRE-DICIEMBRE: </t>
    </r>
    <r>
      <rPr>
        <sz val="11"/>
        <color theme="1"/>
        <rFont val="Calibri"/>
        <family val="2"/>
        <scheme val="minor"/>
      </rPr>
      <t>Análisis de datos y selección de plantas.</t>
    </r>
  </si>
  <si>
    <r>
      <rPr>
        <b/>
        <sz val="11"/>
        <color theme="1"/>
        <rFont val="Calibri"/>
        <family val="2"/>
        <scheme val="minor"/>
      </rPr>
      <t>ENERO-MARZO:</t>
    </r>
    <r>
      <rPr>
        <sz val="11"/>
        <color theme="1"/>
        <rFont val="Calibri"/>
        <family val="2"/>
        <scheme val="minor"/>
      </rPr>
      <t xml:space="preserve"> control  de malezas, fertilización, control plagas y enfermedades, poda; </t>
    </r>
    <r>
      <rPr>
        <b/>
        <sz val="11"/>
        <color theme="1"/>
        <rFont val="Calibri"/>
        <family val="2"/>
        <scheme val="minor"/>
      </rPr>
      <t>ABRIL-JUNIO:</t>
    </r>
    <r>
      <rPr>
        <sz val="11"/>
        <color theme="1"/>
        <rFont val="Calibri"/>
        <family val="2"/>
        <scheme val="minor"/>
      </rPr>
      <t xml:space="preserve"> control  de malezas, fertilización, eliminación de chupones orttrópicos, control plagas y enfermedades; </t>
    </r>
    <r>
      <rPr>
        <b/>
        <sz val="11"/>
        <color theme="1"/>
        <rFont val="Calibri"/>
        <family val="2"/>
        <scheme val="minor"/>
      </rPr>
      <t>JULIO:</t>
    </r>
    <r>
      <rPr>
        <sz val="11"/>
        <color theme="1"/>
        <rFont val="Calibri"/>
        <family val="2"/>
        <scheme val="minor"/>
      </rPr>
      <t xml:space="preserve"> Control  mecánico de malezas y eliminación de chupones.
</t>
    </r>
    <r>
      <rPr>
        <b/>
        <sz val="11"/>
        <color theme="1"/>
        <rFont val="Calibri"/>
        <family val="2"/>
        <scheme val="minor"/>
      </rPr>
      <t xml:space="preserve">AGOSTO: </t>
    </r>
    <r>
      <rPr>
        <sz val="11"/>
        <color theme="1"/>
        <rFont val="Calibri"/>
        <family val="2"/>
        <scheme val="minor"/>
      </rPr>
      <t xml:space="preserve"> Control de insecto (minador de la hoja) y control químico de malezas.
</t>
    </r>
    <r>
      <rPr>
        <b/>
        <sz val="11"/>
        <color theme="1"/>
        <rFont val="Calibri"/>
        <family val="2"/>
        <scheme val="minor"/>
      </rPr>
      <t>SEPTIEMBRE:</t>
    </r>
    <r>
      <rPr>
        <sz val="11"/>
        <color theme="1"/>
        <rFont val="Calibri"/>
        <family val="2"/>
        <scheme val="minor"/>
      </rPr>
      <t xml:space="preserve"> Se ha relizado la labor de poda de mantenimiento (descope, eliminación de chupones y tutoreo de plantas).</t>
    </r>
    <r>
      <rPr>
        <b/>
        <sz val="11"/>
        <color theme="1"/>
        <rFont val="Calibri"/>
        <family val="2"/>
        <scheme val="minor"/>
      </rPr>
      <t xml:space="preserve"> OCTUBRE:</t>
    </r>
    <r>
      <rPr>
        <sz val="11"/>
        <color theme="1"/>
        <rFont val="Calibri"/>
        <family val="2"/>
        <scheme val="minor"/>
      </rPr>
      <t xml:space="preserve"> Control mecánico de malezas y eliminación de chupones en plantas descopadas.  </t>
    </r>
    <r>
      <rPr>
        <b/>
        <sz val="11"/>
        <color theme="1"/>
        <rFont val="Calibri"/>
        <family val="2"/>
        <scheme val="minor"/>
      </rPr>
      <t>NOVIEMBRE:</t>
    </r>
    <r>
      <rPr>
        <sz val="11"/>
        <color theme="1"/>
        <rFont val="Calibri"/>
        <family val="2"/>
        <scheme val="minor"/>
      </rPr>
      <t xml:space="preserve"> Control de plagas (aplicación de cobre).  </t>
    </r>
    <r>
      <rPr>
        <b/>
        <sz val="11"/>
        <color theme="1"/>
        <rFont val="Calibri"/>
        <family val="2"/>
        <scheme val="minor"/>
      </rPr>
      <t>DICIEMBRE:</t>
    </r>
    <r>
      <rPr>
        <sz val="11"/>
        <color theme="1"/>
        <rFont val="Calibri"/>
        <family val="2"/>
        <scheme val="minor"/>
      </rPr>
      <t xml:space="preserve"> Fertilización al suelo.</t>
    </r>
  </si>
  <si>
    <r>
      <rPr>
        <b/>
        <sz val="11"/>
        <color theme="1"/>
        <rFont val="Calibri"/>
        <family val="2"/>
        <scheme val="minor"/>
      </rPr>
      <t>JUNIO:</t>
    </r>
    <r>
      <rPr>
        <sz val="11"/>
        <color theme="1"/>
        <rFont val="Calibri"/>
        <family val="2"/>
        <scheme val="minor"/>
      </rPr>
      <t xml:space="preserve"> Se realizó el riego por aspersión; </t>
    </r>
    <r>
      <rPr>
        <b/>
        <sz val="11"/>
        <color theme="1"/>
        <rFont val="Calibri"/>
        <family val="2"/>
        <scheme val="minor"/>
      </rPr>
      <t>JULIO-AGOSTO:</t>
    </r>
    <r>
      <rPr>
        <sz val="11"/>
        <color theme="1"/>
        <rFont val="Calibri"/>
        <family val="2"/>
        <scheme val="minor"/>
      </rPr>
      <t xml:space="preserve"> Se realizó el riego por aspersión.
</t>
    </r>
    <r>
      <rPr>
        <b/>
        <sz val="11"/>
        <color theme="1"/>
        <rFont val="Calibri"/>
        <family val="2"/>
        <scheme val="minor"/>
      </rPr>
      <t>SEPTIEMBRE:</t>
    </r>
    <r>
      <rPr>
        <sz val="11"/>
        <color theme="1"/>
        <rFont val="Calibri"/>
        <family val="2"/>
        <scheme val="minor"/>
      </rPr>
      <t xml:space="preserve"> Se ha efectuado el respectivo riego. </t>
    </r>
    <r>
      <rPr>
        <b/>
        <sz val="11"/>
        <color theme="1"/>
        <rFont val="Calibri"/>
        <family val="2"/>
        <scheme val="minor"/>
      </rPr>
      <t>OCTUBRE-DICIEMBRE:</t>
    </r>
    <r>
      <rPr>
        <sz val="11"/>
        <color theme="1"/>
        <rFont val="Calibri"/>
        <family val="2"/>
        <scheme val="minor"/>
      </rPr>
      <t xml:space="preserve"> Riego por aspersión.</t>
    </r>
  </si>
  <si>
    <r>
      <rPr>
        <b/>
        <sz val="11"/>
        <color theme="1"/>
        <rFont val="Calibri"/>
        <family val="2"/>
        <scheme val="minor"/>
      </rPr>
      <t>ENERO-MARZO:</t>
    </r>
    <r>
      <rPr>
        <sz val="11"/>
        <color theme="1"/>
        <rFont val="Calibri"/>
        <family val="2"/>
        <scheme val="minor"/>
      </rPr>
      <t xml:space="preserve"> control  de malezas, fertilización, control plagas y enfermedades, poda; </t>
    </r>
    <r>
      <rPr>
        <b/>
        <sz val="11"/>
        <color theme="1"/>
        <rFont val="Calibri"/>
        <family val="2"/>
        <scheme val="minor"/>
      </rPr>
      <t>MAYO-JUNIO:</t>
    </r>
    <r>
      <rPr>
        <sz val="11"/>
        <color theme="1"/>
        <rFont val="Calibri"/>
        <family val="2"/>
        <scheme val="minor"/>
      </rPr>
      <t xml:space="preserve"> Se continuó con las actividades de: control  de malezas, fertilización, eliminacipon de chupones orttrópicos, control plagas y enfermedades; </t>
    </r>
    <r>
      <rPr>
        <b/>
        <sz val="11"/>
        <color theme="1"/>
        <rFont val="Calibri"/>
        <family val="2"/>
        <scheme val="minor"/>
      </rPr>
      <t>JULIO:</t>
    </r>
    <r>
      <rPr>
        <sz val="11"/>
        <color theme="1"/>
        <rFont val="Calibri"/>
        <family val="2"/>
        <scheme val="minor"/>
      </rPr>
      <t xml:space="preserve"> Control  mecanico de maleza y eliminación de chupones.</t>
    </r>
    <r>
      <rPr>
        <b/>
        <sz val="11"/>
        <color theme="1"/>
        <rFont val="Calibri"/>
        <family val="2"/>
        <scheme val="minor"/>
      </rPr>
      <t>AGOSTO:</t>
    </r>
    <r>
      <rPr>
        <sz val="11"/>
        <color theme="1"/>
        <rFont val="Calibri"/>
        <family val="2"/>
        <scheme val="minor"/>
      </rPr>
      <t xml:space="preserve"> Control  químico de malezas y eliminación de chupones.</t>
    </r>
    <r>
      <rPr>
        <b/>
        <sz val="11"/>
        <color theme="1"/>
        <rFont val="Calibri"/>
        <family val="2"/>
        <scheme val="minor"/>
      </rPr>
      <t>SEPTIEMBRE:</t>
    </r>
    <r>
      <rPr>
        <sz val="11"/>
        <color theme="1"/>
        <rFont val="Calibri"/>
        <family val="2"/>
        <scheme val="minor"/>
      </rPr>
      <t xml:space="preserve"> Finalizada la cosecha, se procedió a realizar la poda de rehabilitación (recepa de las plantas y eliminación de chupones). </t>
    </r>
    <r>
      <rPr>
        <b/>
        <sz val="11"/>
        <color theme="1"/>
        <rFont val="Calibri"/>
        <family val="2"/>
        <scheme val="minor"/>
      </rPr>
      <t>OCTUBRE:</t>
    </r>
    <r>
      <rPr>
        <sz val="11"/>
        <color theme="1"/>
        <rFont val="Calibri"/>
        <family val="2"/>
        <scheme val="minor"/>
      </rPr>
      <t xml:space="preserve"> Control mecánico de malezas y eliminación de chupones en plantas recepadas. </t>
    </r>
    <r>
      <rPr>
        <b/>
        <sz val="11"/>
        <color theme="1"/>
        <rFont val="Calibri"/>
        <family val="2"/>
        <scheme val="minor"/>
      </rPr>
      <t>NOVIEMBRE:</t>
    </r>
    <r>
      <rPr>
        <sz val="11"/>
        <color theme="1"/>
        <rFont val="Calibri"/>
        <family val="2"/>
        <scheme val="minor"/>
      </rPr>
      <t xml:space="preserve"> Control de plagas (aplicación de cobre).  </t>
    </r>
    <r>
      <rPr>
        <b/>
        <sz val="11"/>
        <color theme="1"/>
        <rFont val="Calibri"/>
        <family val="2"/>
        <scheme val="minor"/>
      </rPr>
      <t>DICIEMBRE:</t>
    </r>
    <r>
      <rPr>
        <sz val="11"/>
        <color theme="1"/>
        <rFont val="Calibri"/>
        <family val="2"/>
        <scheme val="minor"/>
      </rPr>
      <t xml:space="preserve"> Fertilización al suelo .</t>
    </r>
  </si>
  <si>
    <r>
      <rPr>
        <b/>
        <sz val="11"/>
        <color theme="1"/>
        <rFont val="Calibri"/>
        <family val="2"/>
        <scheme val="minor"/>
      </rPr>
      <t>MARZO:</t>
    </r>
    <r>
      <rPr>
        <sz val="11"/>
        <color theme="1"/>
        <rFont val="Calibri"/>
        <family val="2"/>
        <scheme val="minor"/>
      </rPr>
      <t xml:space="preserve"> Cosecha y registro de datos;</t>
    </r>
    <r>
      <rPr>
        <b/>
        <sz val="11"/>
        <color theme="1"/>
        <rFont val="Calibri"/>
        <family val="2"/>
        <scheme val="minor"/>
      </rPr>
      <t xml:space="preserve"> ABRIL-JUNIO:</t>
    </r>
    <r>
      <rPr>
        <sz val="11"/>
        <color theme="1"/>
        <rFont val="Calibri"/>
        <family val="2"/>
        <scheme val="minor"/>
      </rPr>
      <t xml:space="preserve"> Realizó la coseha respectiva en clones con producción de granos; </t>
    </r>
    <r>
      <rPr>
        <b/>
        <sz val="11"/>
        <color theme="1"/>
        <rFont val="Calibri"/>
        <family val="2"/>
        <scheme val="minor"/>
      </rPr>
      <t xml:space="preserve">AGOSTO-SEPTIEMBRE: </t>
    </r>
    <r>
      <rPr>
        <sz val="11"/>
        <color theme="1"/>
        <rFont val="Calibri"/>
        <family val="2"/>
        <scheme val="minor"/>
      </rPr>
      <t>Se realizó la cosecha y regsitro respectivo</t>
    </r>
  </si>
  <si>
    <r>
      <rPr>
        <b/>
        <sz val="11"/>
        <color theme="1"/>
        <rFont val="Calibri"/>
        <family val="2"/>
        <scheme val="minor"/>
      </rPr>
      <t>JUNIO:</t>
    </r>
    <r>
      <rPr>
        <sz val="11"/>
        <color theme="1"/>
        <rFont val="Calibri"/>
        <family val="2"/>
        <scheme val="minor"/>
      </rPr>
      <t xml:space="preserve">: Se realizó el riego por aspersión; </t>
    </r>
    <r>
      <rPr>
        <b/>
        <sz val="11"/>
        <color theme="1"/>
        <rFont val="Calibri"/>
        <family val="2"/>
        <scheme val="minor"/>
      </rPr>
      <t>JULIO-AGOSTO:</t>
    </r>
    <r>
      <rPr>
        <sz val="11"/>
        <color theme="1"/>
        <rFont val="Calibri"/>
        <family val="2"/>
        <scheme val="minor"/>
      </rPr>
      <t xml:space="preserve"> Se realizó el riego por aspersión. 
</t>
    </r>
    <r>
      <rPr>
        <b/>
        <sz val="11"/>
        <color theme="1"/>
        <rFont val="Calibri"/>
        <family val="2"/>
        <scheme val="minor"/>
      </rPr>
      <t>SEPTIEMBRE:</t>
    </r>
    <r>
      <rPr>
        <sz val="11"/>
        <color theme="1"/>
        <rFont val="Calibri"/>
        <family val="2"/>
        <scheme val="minor"/>
      </rPr>
      <t xml:space="preserve"> Se efectuaron 2 riegos en este periodo.</t>
    </r>
    <r>
      <rPr>
        <b/>
        <sz val="11"/>
        <color theme="1"/>
        <rFont val="Calibri"/>
        <family val="2"/>
        <scheme val="minor"/>
      </rPr>
      <t xml:space="preserve"> OCTUBRE-DICIEMBRE</t>
    </r>
    <r>
      <rPr>
        <sz val="11"/>
        <color theme="1"/>
        <rFont val="Calibri"/>
        <family val="2"/>
        <scheme val="minor"/>
      </rPr>
      <t>: Riego por aspersión.</t>
    </r>
  </si>
  <si>
    <r>
      <rPr>
        <b/>
        <sz val="11"/>
        <color theme="1"/>
        <rFont val="Calibri"/>
        <family val="2"/>
        <scheme val="minor"/>
      </rPr>
      <t>MARZO:</t>
    </r>
    <r>
      <rPr>
        <sz val="11"/>
        <color theme="1"/>
        <rFont val="Calibri"/>
        <family val="2"/>
        <scheme val="minor"/>
      </rPr>
      <t xml:space="preserve"> Se realizó el primer pase de cosecha; </t>
    </r>
    <r>
      <rPr>
        <b/>
        <sz val="11"/>
        <color theme="1"/>
        <rFont val="Calibri"/>
        <family val="2"/>
        <scheme val="minor"/>
      </rPr>
      <t xml:space="preserve">ABRIL: </t>
    </r>
    <r>
      <rPr>
        <sz val="11"/>
        <color theme="1"/>
        <rFont val="Calibri"/>
        <family val="2"/>
        <scheme val="minor"/>
      </rPr>
      <t xml:space="preserve">Labores de manejo agronómico (control de maleza)                                                                              </t>
    </r>
    <r>
      <rPr>
        <b/>
        <sz val="11"/>
        <color theme="1"/>
        <rFont val="Calibri"/>
        <family val="2"/>
        <scheme val="minor"/>
      </rPr>
      <t>MAYO:</t>
    </r>
    <r>
      <rPr>
        <sz val="11"/>
        <color theme="1"/>
        <rFont val="Calibri"/>
        <family val="2"/>
        <scheme val="minor"/>
      </rPr>
      <t xml:space="preserve"> Evaluación de características morfologica (área foliar) ensayo café robusta (atrás de estación INAMHI)
</t>
    </r>
    <r>
      <rPr>
        <b/>
        <sz val="11"/>
        <color theme="1"/>
        <rFont val="Calibri"/>
        <family val="2"/>
        <scheme val="minor"/>
      </rPr>
      <t>JUNIO:</t>
    </r>
    <r>
      <rPr>
        <sz val="11"/>
        <color theme="1"/>
        <rFont val="Calibri"/>
        <family val="2"/>
        <scheme val="minor"/>
      </rPr>
      <t xml:space="preserve"> Riego y limpieza de sombra temporal; </t>
    </r>
    <r>
      <rPr>
        <b/>
        <sz val="11"/>
        <color theme="1"/>
        <rFont val="Calibri"/>
        <family val="2"/>
        <scheme val="minor"/>
      </rPr>
      <t>JULIO:</t>
    </r>
    <r>
      <rPr>
        <sz val="11"/>
        <color theme="1"/>
        <rFont val="Calibri"/>
        <family val="2"/>
        <scheme val="minor"/>
      </rPr>
      <t xml:space="preserve"> Riego y control mecánico de maleza, limpieza. </t>
    </r>
    <r>
      <rPr>
        <b/>
        <sz val="11"/>
        <color theme="1"/>
        <rFont val="Calibri"/>
        <family val="2"/>
        <scheme val="minor"/>
      </rPr>
      <t>AGOSTO:</t>
    </r>
    <r>
      <rPr>
        <sz val="11"/>
        <color theme="1"/>
        <rFont val="Calibri"/>
        <family val="2"/>
        <scheme val="minor"/>
      </rPr>
      <t xml:space="preserve"> Riego, fertilización foliar y registro de datos agronomicos. 
</t>
    </r>
    <r>
      <rPr>
        <b/>
        <sz val="11"/>
        <color theme="1"/>
        <rFont val="Calibri"/>
        <family val="2"/>
        <scheme val="minor"/>
      </rPr>
      <t>SEPTIEMBRE:</t>
    </r>
    <r>
      <rPr>
        <sz val="11"/>
        <color theme="1"/>
        <rFont val="Calibri"/>
        <family val="2"/>
        <scheme val="minor"/>
      </rPr>
      <t xml:space="preserve"> Evaluación  y registro de datos sanitario. Riego y eliminación de chupones. </t>
    </r>
    <r>
      <rPr>
        <b/>
        <sz val="11"/>
        <color theme="1"/>
        <rFont val="Calibri"/>
        <family val="2"/>
        <scheme val="minor"/>
      </rPr>
      <t>OCTUBRE:</t>
    </r>
    <r>
      <rPr>
        <sz val="11"/>
        <color theme="1"/>
        <rFont val="Calibri"/>
        <family val="2"/>
        <scheme val="minor"/>
      </rPr>
      <t xml:space="preserve"> Evaluación de datos productivos.</t>
    </r>
    <r>
      <rPr>
        <b/>
        <sz val="11"/>
        <color theme="1"/>
        <rFont val="Calibri"/>
        <family val="2"/>
        <scheme val="minor"/>
      </rPr>
      <t>NOVIEMBRE:</t>
    </r>
    <r>
      <rPr>
        <sz val="11"/>
        <color theme="1"/>
        <rFont val="Calibri"/>
        <family val="2"/>
        <scheme val="minor"/>
      </rPr>
      <t xml:space="preserve"> Control mecánico de malezas y riego por aspersión. </t>
    </r>
    <r>
      <rPr>
        <b/>
        <sz val="11"/>
        <color theme="1"/>
        <rFont val="Calibri"/>
        <family val="2"/>
        <scheme val="minor"/>
      </rPr>
      <t>DICIEMBRE:</t>
    </r>
    <r>
      <rPr>
        <sz val="11"/>
        <color theme="1"/>
        <rFont val="Calibri"/>
        <family val="2"/>
        <scheme val="minor"/>
      </rPr>
      <t xml:space="preserve"> Ferlilización al suelo   </t>
    </r>
  </si>
  <si>
    <r>
      <t xml:space="preserve">En el mes de </t>
    </r>
    <r>
      <rPr>
        <b/>
        <sz val="11"/>
        <color theme="1"/>
        <rFont val="Calibri"/>
        <family val="2"/>
        <scheme val="minor"/>
      </rPr>
      <t>FEBRERO</t>
    </r>
    <r>
      <rPr>
        <sz val="11"/>
        <color theme="1"/>
        <rFont val="Calibri"/>
        <family val="2"/>
        <scheme val="minor"/>
      </rPr>
      <t xml:space="preserve"> se realizó control de parásitos internos y externos a todo el hato bovino. Se utilizó productos como Cipermetrina, Ivermectica y Albendazol. </t>
    </r>
    <r>
      <rPr>
        <b/>
        <sz val="11"/>
        <color theme="1"/>
        <rFont val="Calibri"/>
        <family val="2"/>
        <scheme val="minor"/>
      </rPr>
      <t>ABRIL Y JUNIO:</t>
    </r>
    <r>
      <rPr>
        <sz val="11"/>
        <color theme="1"/>
        <rFont val="Calibri"/>
        <family val="2"/>
        <scheme val="minor"/>
      </rPr>
      <t xml:space="preserve"> Debido a que las vacas estan sometidas a un  estudio hormonal, no era aconsejable y necesario el uso de productos farmaceutícos;  </t>
    </r>
    <r>
      <rPr>
        <b/>
        <sz val="11"/>
        <color theme="1"/>
        <rFont val="Calibri"/>
        <family val="2"/>
        <scheme val="minor"/>
      </rPr>
      <t>MAYO:</t>
    </r>
    <r>
      <rPr>
        <sz val="11"/>
        <color theme="1"/>
        <rFont val="Calibri"/>
        <family val="2"/>
        <scheme val="minor"/>
      </rPr>
      <t xml:space="preserve"> Aplicación de vitaminas y minerales; </t>
    </r>
    <r>
      <rPr>
        <b/>
        <sz val="11"/>
        <color theme="1"/>
        <rFont val="Calibri"/>
        <family val="2"/>
        <scheme val="minor"/>
      </rPr>
      <t>AGOSTO-SEPTIEMBRE:</t>
    </r>
    <r>
      <rPr>
        <sz val="11"/>
        <color theme="1"/>
        <rFont val="Calibri"/>
        <family val="2"/>
        <scheme val="minor"/>
      </rPr>
      <t xml:space="preserve"> Aplicación de vacunas reproductivas a todo el hato. OCTUBRE-DICIEMBRE: Aplicación de tratamiento preventivo para el control de parásitos internos y externos.</t>
    </r>
  </si>
  <si>
    <r>
      <rPr>
        <b/>
        <sz val="11"/>
        <color theme="1"/>
        <rFont val="Calibri"/>
        <family val="2"/>
        <scheme val="minor"/>
      </rPr>
      <t>ENERO-MARZO:</t>
    </r>
    <r>
      <rPr>
        <sz val="11"/>
        <color theme="1"/>
        <rFont val="Calibri"/>
        <family val="2"/>
        <scheme val="minor"/>
      </rPr>
      <t xml:space="preserve">Se realizaron controles quimicos de malezas en los potreros a base de Amina 2- 4D y Metsulfuron </t>
    </r>
    <r>
      <rPr>
        <b/>
        <sz val="11"/>
        <color theme="1"/>
        <rFont val="Calibri"/>
        <family val="2"/>
        <scheme val="minor"/>
      </rPr>
      <t>ABRIL Y JUNIO:</t>
    </r>
    <r>
      <rPr>
        <sz val="11"/>
        <color theme="1"/>
        <rFont val="Calibri"/>
        <family val="2"/>
        <scheme val="minor"/>
      </rPr>
      <t xml:space="preserve"> Control manual de malezas en potreros; </t>
    </r>
    <r>
      <rPr>
        <b/>
        <sz val="11"/>
        <color theme="1"/>
        <rFont val="Calibri"/>
        <family val="2"/>
        <scheme val="minor"/>
      </rPr>
      <t>AGOSTO:</t>
    </r>
    <r>
      <rPr>
        <sz val="11"/>
        <color theme="1"/>
        <rFont val="Calibri"/>
        <family val="2"/>
        <scheme val="minor"/>
      </rPr>
      <t xml:space="preserve"> Se realizó cortes de igualación. </t>
    </r>
    <r>
      <rPr>
        <b/>
        <sz val="11"/>
        <color theme="1"/>
        <rFont val="Calibri"/>
        <family val="2"/>
        <scheme val="minor"/>
      </rPr>
      <t>DICIEMBRE:</t>
    </r>
    <r>
      <rPr>
        <sz val="11"/>
        <color theme="1"/>
        <rFont val="Calibri"/>
        <family val="2"/>
        <scheme val="minor"/>
      </rPr>
      <t xml:space="preserve"> Control manual de arvenses de hoja ancha</t>
    </r>
  </si>
  <si>
    <r>
      <t xml:space="preserve">En el mes de </t>
    </r>
    <r>
      <rPr>
        <b/>
        <sz val="11"/>
        <color theme="1"/>
        <rFont val="Calibri"/>
        <family val="2"/>
        <scheme val="minor"/>
      </rPr>
      <t>MARZO</t>
    </r>
    <r>
      <rPr>
        <sz val="11"/>
        <color theme="1"/>
        <rFont val="Calibri"/>
        <family val="2"/>
        <scheme val="minor"/>
      </rPr>
      <t xml:space="preserve"> se realizó un destete precoz, considerando la condición corporal en que se encontraban las madres de los animales a destetar. </t>
    </r>
    <r>
      <rPr>
        <b/>
        <sz val="11"/>
        <color theme="1"/>
        <rFont val="Calibri"/>
        <family val="2"/>
        <scheme val="minor"/>
      </rPr>
      <t>MAYO Y JUNIO:</t>
    </r>
    <r>
      <rPr>
        <sz val="11"/>
        <color theme="1"/>
        <rFont val="Calibri"/>
        <family val="2"/>
        <scheme val="minor"/>
      </rPr>
      <t xml:space="preserve"> Destete precoz y temporal; </t>
    </r>
    <r>
      <rPr>
        <b/>
        <sz val="11"/>
        <color theme="1"/>
        <rFont val="Calibri"/>
        <family val="2"/>
        <scheme val="minor"/>
      </rPr>
      <t>JULIO:</t>
    </r>
    <r>
      <rPr>
        <sz val="11"/>
        <color theme="1"/>
        <rFont val="Calibri"/>
        <family val="2"/>
        <scheme val="minor"/>
      </rPr>
      <t xml:space="preserve"> Se realizó las marcaciones y descorne de terneros destetados.  </t>
    </r>
    <r>
      <rPr>
        <b/>
        <sz val="11"/>
        <color theme="1"/>
        <rFont val="Calibri"/>
        <family val="2"/>
        <scheme val="minor"/>
      </rPr>
      <t xml:space="preserve">OCTUBRE-DICIEMBRE: </t>
    </r>
    <r>
      <rPr>
        <sz val="11"/>
        <color theme="1"/>
        <rFont val="Calibri"/>
        <family val="2"/>
        <scheme val="minor"/>
      </rPr>
      <t xml:space="preserve">Monitoreo de peso y condición corporal </t>
    </r>
  </si>
  <si>
    <r>
      <rPr>
        <b/>
        <sz val="11"/>
        <color theme="1"/>
        <rFont val="Calibri"/>
        <family val="2"/>
        <scheme val="minor"/>
      </rPr>
      <t xml:space="preserve">FEBRERO-MARZO: </t>
    </r>
    <r>
      <rPr>
        <sz val="11"/>
        <color theme="1"/>
        <rFont val="Calibri"/>
        <family val="2"/>
        <scheme val="minor"/>
      </rPr>
      <t xml:space="preserve">Por logista se adelantó los trabajos reproductivos. Donde se realizó chequeo ginecológico y selección  de hembras aptas y trasnferencia de embriones. Esta Actividad estaba planificada a partir del segundo semestre del año. </t>
    </r>
    <r>
      <rPr>
        <b/>
        <sz val="11"/>
        <color theme="1"/>
        <rFont val="Calibri"/>
        <family val="2"/>
        <scheme val="minor"/>
      </rPr>
      <t>MAYO-JUNIO:</t>
    </r>
    <r>
      <rPr>
        <sz val="11"/>
        <color theme="1"/>
        <rFont val="Calibri"/>
        <family val="2"/>
        <scheme val="minor"/>
      </rPr>
      <t xml:space="preserve"> Montas controladas transferencia de embriones, insiminación artificial a tiempo fijo; </t>
    </r>
    <r>
      <rPr>
        <b/>
        <sz val="11"/>
        <color theme="1"/>
        <rFont val="Calibri"/>
        <family val="2"/>
        <scheme val="minor"/>
      </rPr>
      <t>AGOSTO:</t>
    </r>
    <r>
      <rPr>
        <sz val="11"/>
        <color theme="1"/>
        <rFont val="Calibri"/>
        <family val="2"/>
        <scheme val="minor"/>
      </rPr>
      <t xml:space="preserve"> Solo se ha estado realizando el monitoreo de gestación hasta su nacimiento.  </t>
    </r>
    <r>
      <rPr>
        <b/>
        <sz val="11"/>
        <color theme="1"/>
        <rFont val="Calibri"/>
        <family val="2"/>
        <scheme val="minor"/>
      </rPr>
      <t>DICIEMBRE:</t>
    </r>
    <r>
      <rPr>
        <sz val="11"/>
        <color theme="1"/>
        <rFont val="Calibri"/>
        <family val="2"/>
        <scheme val="minor"/>
      </rPr>
      <t xml:space="preserve"> Tratamiento post parto, para prevenir la retención placentaria y aplicación de coadyuvantes metabólicos para acelerar la involución uterina.</t>
    </r>
  </si>
  <si>
    <r>
      <rPr>
        <b/>
        <sz val="11"/>
        <color theme="1"/>
        <rFont val="Calibri"/>
        <family val="2"/>
        <scheme val="minor"/>
      </rPr>
      <t>ABRIL-JUNIO:</t>
    </r>
    <r>
      <rPr>
        <sz val="11"/>
        <color theme="1"/>
        <rFont val="Calibri"/>
        <family val="2"/>
        <scheme val="minor"/>
      </rPr>
      <t xml:space="preserve"> Debido a la emergencia sanitaria que mantiene el país se paralizó por completo la actividad, ya que se requeria insumos que no se cuenta con la compra, además hay que considerar que al 30 de junio se considera la época ideal para siembra de maíz, factores que no se pueden controlar; </t>
    </r>
    <r>
      <rPr>
        <b/>
        <sz val="11"/>
        <color theme="1"/>
        <rFont val="Calibri"/>
        <family val="2"/>
        <scheme val="minor"/>
      </rPr>
      <t>JULIO-SEPTIEMBRE:</t>
    </r>
    <r>
      <rPr>
        <sz val="11"/>
        <color theme="1"/>
        <rFont val="Calibri"/>
        <family val="2"/>
        <scheme val="minor"/>
      </rPr>
      <t xml:space="preserve"> A pesar de los limientantes en el programa, actualmente no se ha ejecutado la actividad debido a la falta de insumos agropecuarios, se realizó los pedidos oportunamente, constan en proceso de compras públicas la adquisición de insumos. </t>
    </r>
    <r>
      <rPr>
        <b/>
        <sz val="11"/>
        <color theme="1"/>
        <rFont val="Calibri"/>
        <family val="2"/>
        <scheme val="minor"/>
      </rPr>
      <t>DICIEMBRE:</t>
    </r>
    <r>
      <rPr>
        <sz val="11"/>
        <color theme="1"/>
        <rFont val="Calibri"/>
        <family val="2"/>
        <scheme val="minor"/>
      </rPr>
      <t xml:space="preserve"> Actividad no ejecutada por recorte presupuestario en la partida Investigaciones Profesionales y Análisis de Laboratorio (530212), ésta actividad será  reprogramada para el 2021</t>
    </r>
  </si>
  <si>
    <r>
      <t xml:space="preserve">En </t>
    </r>
    <r>
      <rPr>
        <b/>
        <sz val="11"/>
        <color theme="1"/>
        <rFont val="Calibri"/>
        <family val="2"/>
        <scheme val="minor"/>
      </rPr>
      <t>FEBRERO Y MARZO</t>
    </r>
    <r>
      <rPr>
        <sz val="11"/>
        <color theme="1"/>
        <rFont val="Calibri"/>
        <family val="2"/>
        <scheme val="minor"/>
      </rPr>
      <t xml:space="preserve"> se realizó el diagnostico de preñez mediante ecografia transrectal. </t>
    </r>
    <r>
      <rPr>
        <b/>
        <sz val="11"/>
        <color theme="1"/>
        <rFont val="Calibri"/>
        <family val="2"/>
        <scheme val="minor"/>
      </rPr>
      <t>ABRIL Y JUNIO:</t>
    </r>
    <r>
      <rPr>
        <sz val="11"/>
        <color theme="1"/>
        <rFont val="Calibri"/>
        <family val="2"/>
        <scheme val="minor"/>
      </rPr>
      <t xml:space="preserve"> diagnóstico de preñez mediante ecografía ;</t>
    </r>
    <r>
      <rPr>
        <b/>
        <sz val="11"/>
        <color theme="1"/>
        <rFont val="Calibri"/>
        <family val="2"/>
        <scheme val="minor"/>
      </rPr>
      <t xml:space="preserve"> AGOSTO: </t>
    </r>
    <r>
      <rPr>
        <sz val="11"/>
        <color theme="1"/>
        <rFont val="Calibri"/>
        <family val="2"/>
        <scheme val="minor"/>
      </rPr>
      <t xml:space="preserve">Se tiene programado los nacimiento para el mes de octubre y realizar la evaluación, solo se ha realizado monotoreo de preñez. </t>
    </r>
    <r>
      <rPr>
        <b/>
        <sz val="11"/>
        <color theme="1"/>
        <rFont val="Calibri"/>
        <family val="2"/>
        <scheme val="minor"/>
      </rPr>
      <t>OCTUBRE:</t>
    </r>
    <r>
      <rPr>
        <sz val="11"/>
        <color theme="1"/>
        <rFont val="Calibri"/>
        <family val="2"/>
        <scheme val="minor"/>
      </rPr>
      <t xml:space="preserve"> Evaluación de la taza de preñez de vacas recpetoras </t>
    </r>
  </si>
  <si>
    <r>
      <rPr>
        <b/>
        <sz val="11"/>
        <color theme="1"/>
        <rFont val="Calibri"/>
        <family val="2"/>
        <scheme val="minor"/>
      </rPr>
      <t>ENERO:</t>
    </r>
    <r>
      <rPr>
        <sz val="11"/>
        <color theme="1"/>
        <rFont val="Calibri"/>
        <family val="2"/>
        <scheme val="minor"/>
      </rPr>
      <t xml:space="preserve"> Se realizó labores agronómica, control de malezas con guadaña, eliminación de chupones basales. </t>
    </r>
    <r>
      <rPr>
        <b/>
        <sz val="11"/>
        <color theme="1"/>
        <rFont val="Calibri"/>
        <family val="2"/>
        <scheme val="minor"/>
      </rPr>
      <t>FEBRERO:</t>
    </r>
    <r>
      <rPr>
        <sz val="11"/>
        <color theme="1"/>
        <rFont val="Calibri"/>
        <family val="2"/>
        <scheme val="minor"/>
      </rPr>
      <t xml:space="preserve"> Control de malezas con guadaña, fertilización del ensayo, eliminación de chupones. Repintado de ramas de evaluacion de datos fisiológicos </t>
    </r>
    <r>
      <rPr>
        <b/>
        <sz val="11"/>
        <color theme="1"/>
        <rFont val="Calibri"/>
        <family val="2"/>
        <scheme val="minor"/>
      </rPr>
      <t>MARZO</t>
    </r>
    <r>
      <rPr>
        <sz val="11"/>
        <color theme="1"/>
        <rFont val="Calibri"/>
        <family val="2"/>
        <scheme val="minor"/>
      </rPr>
      <t xml:space="preserve">:  se inicia poda fitosaniatria  del ensayo; </t>
    </r>
    <r>
      <rPr>
        <b/>
        <sz val="11"/>
        <color theme="1"/>
        <rFont val="Calibri"/>
        <family val="2"/>
        <scheme val="minor"/>
      </rPr>
      <t>ABRIL:</t>
    </r>
    <r>
      <rPr>
        <sz val="11"/>
        <color theme="1"/>
        <rFont val="Calibri"/>
        <family val="2"/>
        <scheme val="minor"/>
      </rPr>
      <t xml:space="preserve"> Se continúa con poda fitosanitaria. </t>
    </r>
    <r>
      <rPr>
        <b/>
        <sz val="11"/>
        <color theme="1"/>
        <rFont val="Calibri"/>
        <family val="2"/>
        <scheme val="minor"/>
      </rPr>
      <t>MAYO:</t>
    </r>
    <r>
      <rPr>
        <sz val="11"/>
        <color theme="1"/>
        <rFont val="Calibri"/>
        <family val="2"/>
        <scheme val="minor"/>
      </rPr>
      <t xml:space="preserve"> Fin de poda fitosanitaria en plantas útiles del ensayo y control de malezas con guadaña. </t>
    </r>
    <r>
      <rPr>
        <b/>
        <sz val="11"/>
        <color theme="1"/>
        <rFont val="Calibri"/>
        <family val="2"/>
        <scheme val="minor"/>
      </rPr>
      <t>JUNIO:</t>
    </r>
    <r>
      <rPr>
        <sz val="11"/>
        <color theme="1"/>
        <rFont val="Calibri"/>
        <family val="2"/>
        <scheme val="minor"/>
      </rPr>
      <t xml:space="preserve"> Inicio de poda fitosanitaria (bordes) Riego del ensayo; </t>
    </r>
    <r>
      <rPr>
        <b/>
        <sz val="11"/>
        <color theme="1"/>
        <rFont val="Calibri"/>
        <family val="2"/>
        <scheme val="minor"/>
      </rPr>
      <t>JULIO:</t>
    </r>
    <r>
      <rPr>
        <sz val="11"/>
        <color theme="1"/>
        <rFont val="Calibri"/>
        <family val="2"/>
        <scheme val="minor"/>
      </rPr>
      <t xml:space="preserve"> Continuacion y culminación de poda fitosanitaria de bordes, control fitosanitario (aplicacion de cobre), control de malezas de bordes de ensayo con guadaña, riego del ensayo.</t>
    </r>
    <r>
      <rPr>
        <b/>
        <sz val="11"/>
        <color theme="1"/>
        <rFont val="Calibri"/>
        <family val="2"/>
        <scheme val="minor"/>
      </rPr>
      <t xml:space="preserve"> AGOSTO: </t>
    </r>
    <r>
      <rPr>
        <sz val="11"/>
        <color theme="1"/>
        <rFont val="Calibri"/>
        <family val="2"/>
        <scheme val="minor"/>
      </rPr>
      <t xml:space="preserve">Muestreo de suelos, hojas y almendras de los trataminetos para analisis en laboratorio, eliminación de chupones basales. control de malezas con guadañas en parcelas,  control fitosanitario (aplicación de cobre y azosistrobina), aplicación de  riego del ensayo. </t>
    </r>
    <r>
      <rPr>
        <b/>
        <sz val="11"/>
        <color theme="1"/>
        <rFont val="Calibri"/>
        <family val="2"/>
        <scheme val="minor"/>
      </rPr>
      <t>SEPTIEMBRE:</t>
    </r>
    <r>
      <rPr>
        <sz val="11"/>
        <color theme="1"/>
        <rFont val="Calibri"/>
        <family val="2"/>
        <scheme val="minor"/>
      </rPr>
      <t xml:space="preserve"> Control fitosanitario (aplicación de cobre), control quimico de malezas en ensayo, inicio y culminacion de poda fitosanitaria (eliminación ramas y mazorcas enfermas), riego del ensayo.  OCTUBRE: Control fitosanitario (aplicacion de cobre  y clorpirifos), eliminacion de chupones basales, riego del ensayo. NOVIEMBRE:  control manual de malezas con motoguadaña en ensayo,  riego del ensayo. DICIEMBRE: poda fitosanitaria (eliminacion ramas y mazorcas enfermas),  control manual de malezas con motoguadaña en ensayo, riego del ensayo.</t>
    </r>
  </si>
  <si>
    <r>
      <rPr>
        <b/>
        <sz val="11"/>
        <color theme="1"/>
        <rFont val="Calibri"/>
        <family val="2"/>
        <scheme val="minor"/>
      </rPr>
      <t>ENERO-MARZO:</t>
    </r>
    <r>
      <rPr>
        <sz val="11"/>
        <color theme="1"/>
        <rFont val="Calibri"/>
        <family val="2"/>
        <scheme val="minor"/>
      </rPr>
      <t xml:space="preserve"> Se realizó el registro mensual de datos de diametro de tallo y registros de datos de cosechas de las parcelas experimentales;  </t>
    </r>
    <r>
      <rPr>
        <b/>
        <sz val="11"/>
        <color theme="1"/>
        <rFont val="Calibri"/>
        <family val="2"/>
        <scheme val="minor"/>
      </rPr>
      <t>ABRIL- JUNIO:</t>
    </r>
    <r>
      <rPr>
        <sz val="11"/>
        <color theme="1"/>
        <rFont val="Calibri"/>
        <family val="2"/>
        <scheme val="minor"/>
      </rPr>
      <t xml:space="preserve"> Registro mensual de de datos de diámetro de tallo y registro de datos de cosecha de parcela experimental; </t>
    </r>
    <r>
      <rPr>
        <b/>
        <sz val="11"/>
        <color theme="1"/>
        <rFont val="Calibri"/>
        <family val="2"/>
        <scheme val="minor"/>
      </rPr>
      <t xml:space="preserve">JULIO-SEPTIEMBRE:  </t>
    </r>
    <r>
      <rPr>
        <sz val="11"/>
        <color theme="1"/>
        <rFont val="Calibri"/>
        <family val="2"/>
        <scheme val="minor"/>
      </rPr>
      <t xml:space="preserve">Registro mensual de de datos de diámetro de tallo y registro de datos de cosecha de parcela experimental. </t>
    </r>
    <r>
      <rPr>
        <b/>
        <sz val="11"/>
        <color theme="1"/>
        <rFont val="Calibri"/>
        <family val="2"/>
        <scheme val="minor"/>
      </rPr>
      <t xml:space="preserve"> OCTUBRE-DICIEMBRE:</t>
    </r>
    <r>
      <rPr>
        <sz val="11"/>
        <color theme="1"/>
        <rFont val="Calibri"/>
        <family val="2"/>
        <scheme val="minor"/>
      </rPr>
      <t xml:space="preserve">  Registro mensuaL de datos de diámetro de tallo y registro de datos de cosecha de parcela experimental </t>
    </r>
  </si>
  <si>
    <r>
      <rPr>
        <b/>
        <sz val="11"/>
        <color theme="1"/>
        <rFont val="Calibri"/>
        <family val="2"/>
        <scheme val="minor"/>
      </rPr>
      <t>ENERO:</t>
    </r>
    <r>
      <rPr>
        <sz val="11"/>
        <color theme="1"/>
        <rFont val="Calibri"/>
        <family val="2"/>
        <scheme val="minor"/>
      </rPr>
      <t xml:space="preserve"> Se realizó la siembra de ensayo experimental; </t>
    </r>
    <r>
      <rPr>
        <b/>
        <sz val="11"/>
        <color theme="1"/>
        <rFont val="Calibri"/>
        <family val="2"/>
        <scheme val="minor"/>
      </rPr>
      <t>No se realizo la siembra de la época seca por efecto de la pandemia y falta de insumos (II, III Y IV trimestre)</t>
    </r>
  </si>
  <si>
    <r>
      <rPr>
        <b/>
        <sz val="11"/>
        <color theme="1"/>
        <rFont val="Calibri"/>
        <family val="2"/>
        <scheme val="minor"/>
      </rPr>
      <t>ENERO:</t>
    </r>
    <r>
      <rPr>
        <sz val="11"/>
        <color theme="1"/>
        <rFont val="Calibri"/>
        <family val="2"/>
        <scheme val="minor"/>
      </rPr>
      <t xml:space="preserve"> Se realizó la siembra de ensayo, aplicación de herbicidas premergentes,  aplicación base del fertilización y primera dosis de fertilizantes nitrogenado, control fitosanitario para el control de insectos plagas.</t>
    </r>
    <r>
      <rPr>
        <b/>
        <sz val="11"/>
        <color theme="1"/>
        <rFont val="Calibri"/>
        <family val="2"/>
        <scheme val="minor"/>
      </rPr>
      <t xml:space="preserve"> FEBRERO:</t>
    </r>
    <r>
      <rPr>
        <sz val="11"/>
        <color theme="1"/>
        <rFont val="Calibri"/>
        <family val="2"/>
        <scheme val="minor"/>
      </rPr>
      <t xml:space="preserve"> Se realizó control fitosanitario para el ataque de plagas, se aplicó la segunda y tercera  dosis de fertilización, se realizó manual de malezas en ensayo. </t>
    </r>
    <r>
      <rPr>
        <b/>
        <sz val="11"/>
        <color theme="1"/>
        <rFont val="Calibri"/>
        <family val="2"/>
        <scheme val="minor"/>
      </rPr>
      <t>MARZO:</t>
    </r>
    <r>
      <rPr>
        <sz val="11"/>
        <color theme="1"/>
        <rFont val="Calibri"/>
        <family val="2"/>
        <scheme val="minor"/>
      </rPr>
      <t xml:space="preserve"> Se realizó control de malezas en parcelas y en bordes de ensayo,. </t>
    </r>
    <r>
      <rPr>
        <b/>
        <sz val="11"/>
        <color theme="1"/>
        <rFont val="Calibri"/>
        <family val="2"/>
        <scheme val="minor"/>
      </rPr>
      <t>ABRIL</t>
    </r>
    <r>
      <rPr>
        <sz val="11"/>
        <color theme="1"/>
        <rFont val="Calibri"/>
        <family val="2"/>
        <scheme val="minor"/>
      </rPr>
      <t xml:space="preserve">, no se realizo labor agronomica en el ensayo  </t>
    </r>
    <r>
      <rPr>
        <b/>
        <sz val="11"/>
        <color theme="1"/>
        <rFont val="Calibri"/>
        <family val="2"/>
        <scheme val="minor"/>
      </rPr>
      <t>MAYO</t>
    </r>
    <r>
      <rPr>
        <sz val="11"/>
        <color theme="1"/>
        <rFont val="Calibri"/>
        <family val="2"/>
        <scheme val="minor"/>
      </rPr>
      <t xml:space="preserve">: chapia con guadaña previoa cosecha de ensayo; </t>
    </r>
    <r>
      <rPr>
        <b/>
        <sz val="11"/>
        <color theme="1"/>
        <rFont val="Calibri"/>
        <family val="2"/>
        <scheme val="minor"/>
      </rPr>
      <t xml:space="preserve">JULIO-SEPTIEMBRE: </t>
    </r>
    <r>
      <rPr>
        <sz val="11"/>
        <color theme="1"/>
        <rFont val="Calibri"/>
        <family val="2"/>
        <scheme val="minor"/>
      </rPr>
      <t xml:space="preserve">No se realizo la siembra de la época seca por efecto de la pandemia y falta de insumos; </t>
    </r>
    <r>
      <rPr>
        <b/>
        <sz val="11"/>
        <color theme="1"/>
        <rFont val="Calibri"/>
        <family val="2"/>
        <scheme val="minor"/>
      </rPr>
      <t>OCTUBRE-DICIEMBRE:</t>
    </r>
    <r>
      <rPr>
        <sz val="11"/>
        <color theme="1"/>
        <rFont val="Calibri"/>
        <family val="2"/>
        <scheme val="minor"/>
      </rPr>
      <t xml:space="preserve"> No se continuo con esta actividad por falta de insumos agrícolas.</t>
    </r>
  </si>
  <si>
    <r>
      <rPr>
        <b/>
        <sz val="11"/>
        <color theme="1"/>
        <rFont val="Calibri"/>
        <family val="2"/>
        <scheme val="minor"/>
      </rPr>
      <t>ABRIL</t>
    </r>
    <r>
      <rPr>
        <sz val="11"/>
        <color theme="1"/>
        <rFont val="Calibri"/>
        <family val="2"/>
        <scheme val="minor"/>
      </rPr>
      <t xml:space="preserve">: Registro de datos de altura de plantas y diámetro de tallo. </t>
    </r>
    <r>
      <rPr>
        <b/>
        <sz val="11"/>
        <color theme="1"/>
        <rFont val="Calibri"/>
        <family val="2"/>
        <scheme val="minor"/>
      </rPr>
      <t xml:space="preserve">MAYO: </t>
    </r>
    <r>
      <rPr>
        <sz val="11"/>
        <color theme="1"/>
        <rFont val="Calibri"/>
        <family val="2"/>
        <scheme val="minor"/>
      </rPr>
      <t xml:space="preserve">Por efectos de la pandemia la cosecha y registro de datos de altura e insercón de mazorcas, longitud y diámetro de mazorcas, desgrane, registro de datos de rendimiento de parcelas y porcentaje de humedad. se realizaron en Mayo; </t>
    </r>
    <r>
      <rPr>
        <b/>
        <sz val="11"/>
        <color theme="1"/>
        <rFont val="Calibri"/>
        <family val="2"/>
        <scheme val="minor"/>
      </rPr>
      <t>JULIO-SEPTIEMBRE:</t>
    </r>
    <r>
      <rPr>
        <sz val="11"/>
        <color theme="1"/>
        <rFont val="Calibri"/>
        <family val="2"/>
        <scheme val="minor"/>
      </rPr>
      <t xml:space="preserve"> No se realizo la siembra de la época seca por efecto de la pandemia y falta de insumos </t>
    </r>
    <r>
      <rPr>
        <b/>
        <sz val="11"/>
        <color theme="1"/>
        <rFont val="Calibri"/>
        <family val="2"/>
        <scheme val="minor"/>
      </rPr>
      <t xml:space="preserve">OCTUBRE-DICIEMBRE: </t>
    </r>
    <r>
      <rPr>
        <sz val="11"/>
        <color theme="1"/>
        <rFont val="Calibri"/>
        <family val="2"/>
        <scheme val="minor"/>
      </rPr>
      <t>No se continuo con esta actividad por falta de insumos agrícolas.</t>
    </r>
  </si>
  <si>
    <r>
      <rPr>
        <b/>
        <sz val="11"/>
        <color theme="1"/>
        <rFont val="Calibri"/>
        <family val="2"/>
        <scheme val="minor"/>
      </rPr>
      <t>ENERO-MARZO:</t>
    </r>
    <r>
      <rPr>
        <sz val="11"/>
        <color theme="1"/>
        <rFont val="Calibri"/>
        <family val="2"/>
        <scheme val="minor"/>
      </rPr>
      <t xml:space="preserve"> Se efectuó control de malezas y eliminación de  chupones y aplicación de la 1ra fracción fertilización;  </t>
    </r>
    <r>
      <rPr>
        <b/>
        <sz val="11"/>
        <color theme="1"/>
        <rFont val="Calibri"/>
        <family val="2"/>
        <scheme val="minor"/>
      </rPr>
      <t xml:space="preserve">ABRIL-JUNIO: </t>
    </r>
    <r>
      <rPr>
        <sz val="11"/>
        <color theme="1"/>
        <rFont val="Calibri"/>
        <family val="2"/>
        <scheme val="minor"/>
      </rPr>
      <t xml:space="preserve">Se ha efectuado control de malezas y eliminación de chupones y aplicación de la 1ra fracción de fertilización; </t>
    </r>
    <r>
      <rPr>
        <b/>
        <sz val="11"/>
        <color theme="1"/>
        <rFont val="Calibri"/>
        <family val="2"/>
        <scheme val="minor"/>
      </rPr>
      <t>JULIO-SEPTIEMBRE:</t>
    </r>
    <r>
      <rPr>
        <sz val="11"/>
        <color theme="1"/>
        <rFont val="Calibri"/>
        <family val="2"/>
        <scheme val="minor"/>
      </rPr>
      <t xml:space="preserve"> Mantenimiento y manejo agronómico correspondiente;</t>
    </r>
    <r>
      <rPr>
        <b/>
        <sz val="11"/>
        <color theme="1"/>
        <rFont val="Calibri"/>
        <family val="2"/>
        <scheme val="minor"/>
      </rPr>
      <t xml:space="preserve"> OCTUBRE Y NOVIEMBRE:</t>
    </r>
    <r>
      <rPr>
        <sz val="11"/>
        <color theme="1"/>
        <rFont val="Calibri"/>
        <family val="2"/>
        <scheme val="minor"/>
      </rPr>
      <t xml:space="preserve"> Se ha realizado el mantenimiento  y manejo agronómico.</t>
    </r>
  </si>
  <si>
    <r>
      <rPr>
        <b/>
        <sz val="11"/>
        <color theme="1"/>
        <rFont val="Calibri"/>
        <family val="2"/>
        <scheme val="minor"/>
      </rPr>
      <t>ABRIL-JUNIO:</t>
    </r>
    <r>
      <rPr>
        <sz val="11"/>
        <color theme="1"/>
        <rFont val="Calibri"/>
        <family val="2"/>
        <scheme val="minor"/>
      </rPr>
      <t xml:space="preserve"> No  se ha iniciado por emergencia sanitaria que vive el país. </t>
    </r>
    <r>
      <rPr>
        <b/>
        <sz val="11"/>
        <color theme="1"/>
        <rFont val="Calibri"/>
        <family val="2"/>
        <scheme val="minor"/>
      </rPr>
      <t>ABRIL-JUNIO:</t>
    </r>
    <r>
      <rPr>
        <sz val="11"/>
        <color theme="1"/>
        <rFont val="Calibri"/>
        <family val="2"/>
        <scheme val="minor"/>
      </rPr>
      <t xml:space="preserve"> En el mes de marzo se realizó el marcaje de plantas para sacar colino de extracción de meristimas, sin embargo en vista de la emeregcia sanitaria no se pudo continuar ya que se requiere los reactivos solicitados que no se cuentan en este trimestre. </t>
    </r>
    <r>
      <rPr>
        <b/>
        <sz val="11"/>
        <color theme="1"/>
        <rFont val="Calibri"/>
        <family val="2"/>
        <scheme val="minor"/>
      </rPr>
      <t xml:space="preserve">JULIO-SEPTIEMBRE: </t>
    </r>
    <r>
      <rPr>
        <sz val="11"/>
        <color theme="1"/>
        <rFont val="Calibri"/>
        <family val="2"/>
        <scheme val="minor"/>
      </rPr>
      <t xml:space="preserve">Debido a la falta de reactivos no se ha realizado actividades. </t>
    </r>
    <r>
      <rPr>
        <b/>
        <sz val="11"/>
        <color theme="1"/>
        <rFont val="Calibri"/>
        <family val="2"/>
        <scheme val="minor"/>
      </rPr>
      <t xml:space="preserve">OCTUBRE-DICIEMBRE: </t>
    </r>
    <r>
      <rPr>
        <sz val="11"/>
        <color theme="1"/>
        <rFont val="Calibri"/>
        <family val="2"/>
        <scheme val="minor"/>
      </rPr>
      <t>No se ejecuto está actividad por falta de insumos</t>
    </r>
  </si>
  <si>
    <r>
      <rPr>
        <b/>
        <sz val="11"/>
        <color theme="1"/>
        <rFont val="Calibri"/>
        <family val="2"/>
        <scheme val="minor"/>
      </rPr>
      <t>ABRIL-JUNIO:</t>
    </r>
    <r>
      <rPr>
        <sz val="11"/>
        <color theme="1"/>
        <rFont val="Calibri"/>
        <family val="2"/>
        <scheme val="minor"/>
      </rPr>
      <t xml:space="preserve">  En el mes de marzo se realizó el marcaje de plantas para sacar colino de extracción de meristimas, sin embargo en vista de la emeregcia sanitaria no se pudo continuar ya que se requiere los reactivos solicitados que no se cuentan en este trimestre; </t>
    </r>
    <r>
      <rPr>
        <b/>
        <sz val="11"/>
        <color theme="1"/>
        <rFont val="Calibri"/>
        <family val="2"/>
        <scheme val="minor"/>
      </rPr>
      <t>JULIO</t>
    </r>
    <r>
      <rPr>
        <sz val="11"/>
        <color theme="1"/>
        <rFont val="Calibri"/>
        <family val="2"/>
        <scheme val="minor"/>
      </rPr>
      <t xml:space="preserve">-SEPTIEMBRE: Debido a la falta de reactivos no se ha realizado actividades. </t>
    </r>
    <r>
      <rPr>
        <b/>
        <sz val="11"/>
        <color theme="1"/>
        <rFont val="Calibri"/>
        <family val="2"/>
        <scheme val="minor"/>
      </rPr>
      <t xml:space="preserve">OCTUBRE-DICIEMBRE: </t>
    </r>
    <r>
      <rPr>
        <sz val="11"/>
        <color theme="1"/>
        <rFont val="Calibri"/>
        <family val="2"/>
        <scheme val="minor"/>
      </rPr>
      <t>Debido a la falta de reactivos no se ha realizado actividades.</t>
    </r>
  </si>
  <si>
    <r>
      <rPr>
        <b/>
        <sz val="11"/>
        <color theme="1"/>
        <rFont val="Calibri"/>
        <family val="2"/>
        <scheme val="minor"/>
      </rPr>
      <t>ABRIL:</t>
    </r>
    <r>
      <rPr>
        <sz val="11"/>
        <color theme="1"/>
        <rFont val="Calibri"/>
        <family val="2"/>
        <scheme val="minor"/>
      </rPr>
      <t xml:space="preserve"> No  se ha iniciado por emergencia sanitaria que vive el país,  </t>
    </r>
  </si>
  <si>
    <t>Ánálisis de muestras fitopatológicos (carga microbiana, determinación de hongos, etc)</t>
  </si>
  <si>
    <r>
      <rPr>
        <b/>
        <sz val="11"/>
        <color theme="1"/>
        <rFont val="Calibri"/>
        <family val="2"/>
        <scheme val="minor"/>
      </rPr>
      <t xml:space="preserve">ENERO-MARZO: </t>
    </r>
    <r>
      <rPr>
        <sz val="11"/>
        <color theme="1"/>
        <rFont val="Calibri"/>
        <family val="2"/>
        <scheme val="minor"/>
      </rPr>
      <t xml:space="preserve">Se realizaron  59  análisis entomológicos, obteniendo ingresos por $ 818,30; </t>
    </r>
    <r>
      <rPr>
        <b/>
        <sz val="11"/>
        <color theme="1"/>
        <rFont val="Calibri"/>
        <family val="2"/>
        <scheme val="minor"/>
      </rPr>
      <t xml:space="preserve">ABRIL-MAYO: </t>
    </r>
    <r>
      <rPr>
        <sz val="11"/>
        <color theme="1"/>
        <rFont val="Calibri"/>
        <family val="2"/>
        <scheme val="minor"/>
      </rPr>
      <t xml:space="preserve">No se realizaron análisis debido a la emergencia sanitaria declarada en el país, se alcanza un 116% de lo planificado. </t>
    </r>
    <r>
      <rPr>
        <b/>
        <sz val="11"/>
        <color theme="1"/>
        <rFont val="Calibri"/>
        <family val="2"/>
        <scheme val="minor"/>
      </rPr>
      <t>JUNIO:</t>
    </r>
    <r>
      <rPr>
        <sz val="11"/>
        <color theme="1"/>
        <rFont val="Calibri"/>
        <family val="2"/>
        <scheme val="minor"/>
      </rPr>
      <t xml:space="preserve"> Se encuentra en desinfección el Laboratorio para la atención al público </t>
    </r>
    <r>
      <rPr>
        <b/>
        <sz val="11"/>
        <color theme="1"/>
        <rFont val="Calibri"/>
        <family val="2"/>
        <scheme val="minor"/>
      </rPr>
      <t xml:space="preserve">JULIO-SEPTIEMBRE: </t>
    </r>
    <r>
      <rPr>
        <sz val="11"/>
        <color theme="1"/>
        <rFont val="Calibri"/>
        <family val="2"/>
        <scheme val="minor"/>
      </rPr>
      <t xml:space="preserve">No se cuenta con especialista para realizar los análisis, sin embargo se ha superado lo planificado realizado en el primer trimestre del año. </t>
    </r>
    <r>
      <rPr>
        <b/>
        <sz val="11"/>
        <color theme="1"/>
        <rFont val="Calibri"/>
        <family val="2"/>
        <scheme val="minor"/>
      </rPr>
      <t>OCTUBRE-DICIEMBRE:</t>
    </r>
    <r>
      <rPr>
        <sz val="11"/>
        <color theme="1"/>
        <rFont val="Calibri"/>
        <family val="2"/>
        <scheme val="minor"/>
      </rPr>
      <t xml:space="preserve"> En octubre realizó el proceso general de limpieza y desinfección del laboratorio de entomología. Sin embargo, no ha sido posible iniciar el proceso de recibimiento de muestras para analisis debido a que aún no se ha dado reemplazo del técnico encargado de los análisis que se jubiló en este año.</t>
    </r>
  </si>
  <si>
    <r>
      <rPr>
        <b/>
        <sz val="11"/>
        <color theme="1"/>
        <rFont val="Calibri"/>
        <family val="2"/>
        <scheme val="minor"/>
      </rPr>
      <t xml:space="preserve">ENERO-MARZO: </t>
    </r>
    <r>
      <rPr>
        <sz val="11"/>
        <color theme="1"/>
        <rFont val="Calibri"/>
        <family val="2"/>
        <scheme val="minor"/>
      </rPr>
      <t xml:space="preserve">Se realizaron 8 análisis fitapotalógicos, obteniendo ingresos por $ 268,24; </t>
    </r>
    <r>
      <rPr>
        <b/>
        <sz val="11"/>
        <color theme="1"/>
        <rFont val="Calibri"/>
        <family val="2"/>
        <scheme val="minor"/>
      </rPr>
      <t>ABRIL-MAYO:</t>
    </r>
    <r>
      <rPr>
        <sz val="11"/>
        <color theme="1"/>
        <rFont val="Calibri"/>
        <family val="2"/>
        <scheme val="minor"/>
      </rPr>
      <t xml:space="preserve">No se realizaron análisis debido a la emergencia sanitaria declarada en el país. </t>
    </r>
    <r>
      <rPr>
        <b/>
        <sz val="11"/>
        <color theme="1"/>
        <rFont val="Calibri"/>
        <family val="2"/>
        <scheme val="minor"/>
      </rPr>
      <t xml:space="preserve">JUNIO: </t>
    </r>
    <r>
      <rPr>
        <sz val="11"/>
        <color theme="1"/>
        <rFont val="Calibri"/>
        <family val="2"/>
        <scheme val="minor"/>
      </rPr>
      <t xml:space="preserve">Se encuentra en desinfección el Laboratorio para la atención al público; </t>
    </r>
    <r>
      <rPr>
        <b/>
        <sz val="11"/>
        <color theme="1"/>
        <rFont val="Calibri"/>
        <family val="2"/>
        <scheme val="minor"/>
      </rPr>
      <t xml:space="preserve">JULIO-SEPTIEMBRE: </t>
    </r>
    <r>
      <rPr>
        <sz val="11"/>
        <color theme="1"/>
        <rFont val="Calibri"/>
        <family val="2"/>
        <scheme val="minor"/>
      </rPr>
      <t xml:space="preserve">Se obtuvieron ingresos por 69,75 de análisis nemátodos en raices; </t>
    </r>
    <r>
      <rPr>
        <b/>
        <sz val="11"/>
        <color theme="1"/>
        <rFont val="Calibri"/>
        <family val="2"/>
        <scheme val="minor"/>
      </rPr>
      <t>OCTUBRE-DICIEMBRE:</t>
    </r>
    <r>
      <rPr>
        <sz val="11"/>
        <color theme="1"/>
        <rFont val="Calibri"/>
        <family val="2"/>
        <scheme val="minor"/>
      </rPr>
      <t xml:space="preserve"> En octubre realizó el proceso general de limpieza y desinfección del laboratorios de fitopatología, sin embargo no se ha realizado análisis al público.</t>
    </r>
  </si>
  <si>
    <r>
      <rPr>
        <b/>
        <sz val="11"/>
        <rFont val="Calibri"/>
        <family val="2"/>
        <scheme val="minor"/>
      </rPr>
      <t>ENERO:</t>
    </r>
    <r>
      <rPr>
        <sz val="11"/>
        <rFont val="Calibri"/>
        <family val="2"/>
        <scheme val="minor"/>
      </rPr>
      <t xml:space="preserve"> se realizaron 5 análisis sensorial; </t>
    </r>
    <r>
      <rPr>
        <b/>
        <sz val="11"/>
        <rFont val="Calibri"/>
        <family val="2"/>
        <scheme val="minor"/>
      </rPr>
      <t>FEBRERO-MARZO:</t>
    </r>
    <r>
      <rPr>
        <sz val="11"/>
        <rFont val="Calibri"/>
        <family val="2"/>
        <scheme val="minor"/>
      </rPr>
      <t xml:space="preserve"> No hubo demanda; </t>
    </r>
    <r>
      <rPr>
        <b/>
        <sz val="11"/>
        <rFont val="Calibri"/>
        <family val="2"/>
        <scheme val="minor"/>
      </rPr>
      <t>ABRIL-JUNIO:</t>
    </r>
    <r>
      <rPr>
        <sz val="11"/>
        <rFont val="Calibri"/>
        <family val="2"/>
        <scheme val="minor"/>
      </rPr>
      <t xml:space="preserve"> No hubo demanda (emergencia sanitaria declarada en el país); </t>
    </r>
    <r>
      <rPr>
        <b/>
        <sz val="11"/>
        <rFont val="Calibri"/>
        <family val="2"/>
        <scheme val="minor"/>
      </rPr>
      <t>JULIO-AGOSTO:</t>
    </r>
    <r>
      <rPr>
        <sz val="11"/>
        <rFont val="Calibri"/>
        <family val="2"/>
        <scheme val="minor"/>
      </rPr>
      <t xml:space="preserve"> No hubo demanda por este servicio.
</t>
    </r>
    <r>
      <rPr>
        <b/>
        <sz val="11"/>
        <rFont val="Calibri"/>
        <family val="2"/>
        <scheme val="minor"/>
      </rPr>
      <t>SEPTIEMBRE:</t>
    </r>
    <r>
      <rPr>
        <sz val="11"/>
        <rFont val="Calibri"/>
        <family val="2"/>
        <scheme val="minor"/>
      </rPr>
      <t xml:space="preserve"> Se realizaron 4 análisis sensoriales, INGRESANDO $200.00; </t>
    </r>
    <r>
      <rPr>
        <b/>
        <sz val="11"/>
        <rFont val="Calibri"/>
        <family val="2"/>
        <scheme val="minor"/>
      </rPr>
      <t>OCTUBRE:</t>
    </r>
    <r>
      <rPr>
        <sz val="11"/>
        <rFont val="Calibri"/>
        <family val="2"/>
        <scheme val="minor"/>
      </rPr>
      <t xml:space="preserve"> Se realizaron tres análisis sensoriales. 
</t>
    </r>
    <r>
      <rPr>
        <b/>
        <sz val="11"/>
        <rFont val="Calibri"/>
        <family val="2"/>
        <scheme val="minor"/>
      </rPr>
      <t>NOVIEMBRE:</t>
    </r>
    <r>
      <rPr>
        <sz val="11"/>
        <rFont val="Calibri"/>
        <family val="2"/>
        <scheme val="minor"/>
      </rPr>
      <t xml:space="preserve"> Se realizaron tres análisis sensoriales en muestras de licor de cacao.
</t>
    </r>
    <r>
      <rPr>
        <b/>
        <sz val="11"/>
        <rFont val="Calibri"/>
        <family val="2"/>
        <scheme val="minor"/>
      </rPr>
      <t>DICIEMBRE:</t>
    </r>
    <r>
      <rPr>
        <sz val="11"/>
        <rFont val="Calibri"/>
        <family val="2"/>
        <scheme val="minor"/>
      </rPr>
      <t xml:space="preserve"> Se realizaron cuatro análisis sensoriales en licor de cacao. </t>
    </r>
    <r>
      <rPr>
        <b/>
        <sz val="11"/>
        <rFont val="Calibri"/>
        <family val="2"/>
        <scheme val="minor"/>
      </rPr>
      <t xml:space="preserve">ENR.DIC: </t>
    </r>
    <r>
      <rPr>
        <sz val="11"/>
        <rFont val="Calibri"/>
        <family val="2"/>
        <scheme val="minor"/>
      </rPr>
      <t>Se ingreso $ 600,00 por este concepto.</t>
    </r>
  </si>
  <si>
    <r>
      <rPr>
        <b/>
        <sz val="11"/>
        <rFont val="Calibri"/>
        <family val="2"/>
        <scheme val="minor"/>
      </rPr>
      <t>ENERO:</t>
    </r>
    <r>
      <rPr>
        <sz val="11"/>
        <rFont val="Calibri"/>
        <family val="2"/>
        <scheme val="minor"/>
      </rPr>
      <t xml:space="preserve"> se realizaron 4 análisis físico; </t>
    </r>
    <r>
      <rPr>
        <b/>
        <sz val="11"/>
        <rFont val="Calibri"/>
        <family val="2"/>
        <scheme val="minor"/>
      </rPr>
      <t>FEBRERO:</t>
    </r>
    <r>
      <rPr>
        <sz val="11"/>
        <rFont val="Calibri"/>
        <family val="2"/>
        <scheme val="minor"/>
      </rPr>
      <t xml:space="preserve"> No hubo demanda.
</t>
    </r>
    <r>
      <rPr>
        <b/>
        <sz val="11"/>
        <rFont val="Calibri"/>
        <family val="2"/>
        <scheme val="minor"/>
      </rPr>
      <t>MARZO:</t>
    </r>
    <r>
      <rPr>
        <sz val="11"/>
        <rFont val="Calibri"/>
        <family val="2"/>
        <scheme val="minor"/>
      </rPr>
      <t xml:space="preserve"> Se ejecutaron 8 análisis para determinar el porcentaje de humadad en almendras de cacao. </t>
    </r>
    <r>
      <rPr>
        <b/>
        <sz val="11"/>
        <rFont val="Calibri"/>
        <family val="2"/>
        <scheme val="minor"/>
      </rPr>
      <t xml:space="preserve">ABRIL-JUNIO: </t>
    </r>
    <r>
      <rPr>
        <sz val="11"/>
        <rFont val="Calibri"/>
        <family val="2"/>
        <scheme val="minor"/>
      </rPr>
      <t xml:space="preserve">No hubo demanda (emergencia sanitaria declarada en el país); </t>
    </r>
    <r>
      <rPr>
        <b/>
        <sz val="11"/>
        <rFont val="Calibri"/>
        <family val="2"/>
        <scheme val="minor"/>
      </rPr>
      <t>JULIO-SEPTIEMBRE:</t>
    </r>
    <r>
      <rPr>
        <sz val="11"/>
        <rFont val="Calibri"/>
        <family val="2"/>
        <scheme val="minor"/>
      </rPr>
      <t xml:space="preserve"> No hubo demanda por este servicio; </t>
    </r>
    <r>
      <rPr>
        <b/>
        <sz val="11"/>
        <rFont val="Calibri"/>
        <family val="2"/>
        <scheme val="minor"/>
      </rPr>
      <t>OCTUBRE:</t>
    </r>
    <r>
      <rPr>
        <sz val="11"/>
        <rFont val="Calibri"/>
        <family val="2"/>
        <scheme val="minor"/>
      </rPr>
      <t xml:space="preserve"> Se realizaron 12 análisis físicos en almendras de cacao. 
</t>
    </r>
    <r>
      <rPr>
        <b/>
        <sz val="11"/>
        <rFont val="Calibri"/>
        <family val="2"/>
        <scheme val="minor"/>
      </rPr>
      <t>NOVIEMBRE:</t>
    </r>
    <r>
      <rPr>
        <sz val="11"/>
        <rFont val="Calibri"/>
        <family val="2"/>
        <scheme val="minor"/>
      </rPr>
      <t xml:space="preserve"> Se realizaron 12 análisis en almendras de cacao. 
</t>
    </r>
    <r>
      <rPr>
        <b/>
        <sz val="11"/>
        <rFont val="Calibri"/>
        <family val="2"/>
        <scheme val="minor"/>
      </rPr>
      <t>DICIEMBRE:</t>
    </r>
    <r>
      <rPr>
        <sz val="11"/>
        <rFont val="Calibri"/>
        <family val="2"/>
        <scheme val="minor"/>
      </rPr>
      <t xml:space="preserve"> Se realizaron 12 análisis físicos en almendras de cacao.</t>
    </r>
    <r>
      <rPr>
        <b/>
        <sz val="11"/>
        <rFont val="Calibri"/>
        <family val="2"/>
        <scheme val="minor"/>
      </rPr>
      <t xml:space="preserve"> ENE.DIC</t>
    </r>
    <r>
      <rPr>
        <sz val="11"/>
        <rFont val="Calibri"/>
        <family val="2"/>
        <scheme val="minor"/>
      </rPr>
      <t>; Se ingreso $ 105,00</t>
    </r>
  </si>
  <si>
    <r>
      <t xml:space="preserve">Departamento de Producción se comprometió a colaborar con personal para atender la demanda de servicios; </t>
    </r>
    <r>
      <rPr>
        <b/>
        <sz val="11"/>
        <rFont val="Calibri"/>
        <family val="2"/>
        <scheme val="minor"/>
      </rPr>
      <t>ABRIL-JUNIO:</t>
    </r>
    <r>
      <rPr>
        <sz val="11"/>
        <rFont val="Calibri"/>
        <family val="2"/>
        <scheme val="minor"/>
      </rPr>
      <t xml:space="preserve"> No hubo demanda (emergencia sanitaria declarada en el país); </t>
    </r>
    <r>
      <rPr>
        <b/>
        <sz val="11"/>
        <rFont val="Calibri"/>
        <family val="2"/>
        <scheme val="minor"/>
      </rPr>
      <t>JULIO-SEPTIEMBRE:</t>
    </r>
    <r>
      <rPr>
        <sz val="11"/>
        <rFont val="Calibri"/>
        <family val="2"/>
        <scheme val="minor"/>
      </rPr>
      <t xml:space="preserve"> No hubo demanda por este servicio. </t>
    </r>
    <r>
      <rPr>
        <b/>
        <sz val="11"/>
        <rFont val="Calibri"/>
        <family val="2"/>
        <scheme val="minor"/>
      </rPr>
      <t>NOVIEMBRE:</t>
    </r>
    <r>
      <rPr>
        <sz val="11"/>
        <rFont val="Calibri"/>
        <family val="2"/>
        <scheme val="minor"/>
      </rPr>
      <t xml:space="preserve">: Se realizaron dos procesos de barras de chocolate, con un total de 190 barras de chocolate de 20 g. 
</t>
    </r>
    <r>
      <rPr>
        <b/>
        <sz val="11"/>
        <rFont val="Calibri"/>
        <family val="2"/>
        <scheme val="minor"/>
      </rPr>
      <t>DICIEMBRE:</t>
    </r>
    <r>
      <rPr>
        <sz val="11"/>
        <rFont val="Calibri"/>
        <family val="2"/>
        <scheme val="minor"/>
      </rPr>
      <t xml:space="preserve"> Se realizaron dos proceso de chocolates, dando un total de 320 barra de chocolate de 20 g. </t>
    </r>
    <r>
      <rPr>
        <b/>
        <sz val="11"/>
        <rFont val="Calibri"/>
        <family val="2"/>
        <scheme val="minor"/>
      </rPr>
      <t>Ener-Dic:</t>
    </r>
    <r>
      <rPr>
        <sz val="11"/>
        <rFont val="Calibri"/>
        <family val="2"/>
        <scheme val="minor"/>
      </rPr>
      <t xml:space="preserve"> Ingresó por eset rubro $153</t>
    </r>
  </si>
  <si>
    <r>
      <rPr>
        <b/>
        <sz val="11"/>
        <rFont val="Calibri"/>
        <family val="2"/>
        <scheme val="minor"/>
      </rPr>
      <t>ENERO:</t>
    </r>
    <r>
      <rPr>
        <sz val="11"/>
        <rFont val="Calibri"/>
        <family val="2"/>
        <scheme val="minor"/>
      </rPr>
      <t xml:space="preserve">Se procesaron 3 muestras de pasta de cacao.
</t>
    </r>
    <r>
      <rPr>
        <b/>
        <sz val="11"/>
        <rFont val="Calibri"/>
        <family val="2"/>
        <scheme val="minor"/>
      </rPr>
      <t>FEBRERO:</t>
    </r>
    <r>
      <rPr>
        <sz val="11"/>
        <rFont val="Calibri"/>
        <family val="2"/>
        <scheme val="minor"/>
      </rPr>
      <t xml:space="preserve">  No hubo demanda.
</t>
    </r>
    <r>
      <rPr>
        <b/>
        <sz val="11"/>
        <rFont val="Calibri"/>
        <family val="2"/>
        <scheme val="minor"/>
      </rPr>
      <t>MARZO:</t>
    </r>
    <r>
      <rPr>
        <sz val="11"/>
        <rFont val="Calibri"/>
        <family val="2"/>
        <scheme val="minor"/>
      </rPr>
      <t xml:space="preserve"> Se realizaron  2 procesos de pasta de cacao; </t>
    </r>
    <r>
      <rPr>
        <b/>
        <sz val="11"/>
        <rFont val="Calibri"/>
        <family val="2"/>
        <scheme val="minor"/>
      </rPr>
      <t>ABRIL-JUNIO:</t>
    </r>
    <r>
      <rPr>
        <sz val="11"/>
        <rFont val="Calibri"/>
        <family val="2"/>
        <scheme val="minor"/>
      </rPr>
      <t xml:space="preserve"> No hubo demanda (emergencia sanitaria declarada en el país); </t>
    </r>
    <r>
      <rPr>
        <b/>
        <sz val="11"/>
        <rFont val="Calibri"/>
        <family val="2"/>
        <scheme val="minor"/>
      </rPr>
      <t>JULIO:</t>
    </r>
    <r>
      <rPr>
        <sz val="11"/>
        <rFont val="Calibri"/>
        <family val="2"/>
        <scheme val="minor"/>
      </rPr>
      <t xml:space="preserve">  Se realizó un proceso de pasta de cacao con un ingreso de $ 18,88.
</t>
    </r>
    <r>
      <rPr>
        <b/>
        <sz val="11"/>
        <rFont val="Calibri"/>
        <family val="2"/>
        <scheme val="minor"/>
      </rPr>
      <t>AGOSTO:</t>
    </r>
    <r>
      <rPr>
        <sz val="11"/>
        <rFont val="Calibri"/>
        <family val="2"/>
        <scheme val="minor"/>
      </rPr>
      <t xml:space="preserve"> Se realizaron tres procesos de pasta de cacao, de cual se obtuvieron $  66,14
</t>
    </r>
    <r>
      <rPr>
        <b/>
        <sz val="11"/>
        <rFont val="Calibri"/>
        <family val="2"/>
        <scheme val="minor"/>
      </rPr>
      <t>SEPTIEMBRE:</t>
    </r>
    <r>
      <rPr>
        <sz val="11"/>
        <rFont val="Calibri"/>
        <family val="2"/>
        <scheme val="minor"/>
      </rPr>
      <t xml:space="preserve"> No hubo demanda por este servicio; </t>
    </r>
    <r>
      <rPr>
        <b/>
        <sz val="11"/>
        <rFont val="Calibri"/>
        <family val="2"/>
        <scheme val="minor"/>
      </rPr>
      <t>OCTUBRE</t>
    </r>
    <r>
      <rPr>
        <sz val="11"/>
        <rFont val="Calibri"/>
        <family val="2"/>
        <scheme val="minor"/>
      </rPr>
      <t xml:space="preserve">: Se realizaron dos procesos de pasta de cacao. 
</t>
    </r>
    <r>
      <rPr>
        <b/>
        <sz val="11"/>
        <rFont val="Calibri"/>
        <family val="2"/>
        <scheme val="minor"/>
      </rPr>
      <t>NOVIEMBRE:</t>
    </r>
    <r>
      <rPr>
        <sz val="11"/>
        <rFont val="Calibri"/>
        <family val="2"/>
        <scheme val="minor"/>
      </rPr>
      <t xml:space="preserve">Se realizó un proceso de pasta. 
</t>
    </r>
    <r>
      <rPr>
        <b/>
        <sz val="11"/>
        <rFont val="Calibri"/>
        <family val="2"/>
        <scheme val="minor"/>
      </rPr>
      <t>DICIEMBRE:</t>
    </r>
    <r>
      <rPr>
        <sz val="11"/>
        <rFont val="Calibri"/>
        <family val="2"/>
        <scheme val="minor"/>
      </rPr>
      <t xml:space="preserve"> Se realizaron dos procesos de pasta de cacao. </t>
    </r>
    <r>
      <rPr>
        <b/>
        <sz val="11"/>
        <rFont val="Calibri"/>
        <family val="2"/>
        <scheme val="minor"/>
      </rPr>
      <t xml:space="preserve">ENR_DIC: </t>
    </r>
    <r>
      <rPr>
        <sz val="11"/>
        <rFont val="Calibri"/>
        <family val="2"/>
        <scheme val="minor"/>
      </rPr>
      <t>Se ingresó $245,68</t>
    </r>
  </si>
  <si>
    <r>
      <rPr>
        <b/>
        <sz val="11"/>
        <color theme="1"/>
        <rFont val="Calibri"/>
        <family val="2"/>
        <scheme val="minor"/>
      </rPr>
      <t>ABRIL:</t>
    </r>
    <r>
      <rPr>
        <sz val="11"/>
        <color theme="1"/>
        <rFont val="Calibri"/>
        <family val="2"/>
        <scheme val="minor"/>
      </rPr>
      <t xml:space="preserve"> No hubo demanda (emergencia sanitaria declarada en el país). </t>
    </r>
    <r>
      <rPr>
        <b/>
        <sz val="11"/>
        <color theme="1"/>
        <rFont val="Calibri"/>
        <family val="2"/>
        <scheme val="minor"/>
      </rPr>
      <t>NOVIEMBRE.DICIEMBRE:</t>
    </r>
    <r>
      <rPr>
        <sz val="11"/>
        <color theme="1"/>
        <rFont val="Calibri"/>
        <family val="2"/>
        <scheme val="minor"/>
      </rPr>
      <t xml:space="preserve"> No hubo demanda</t>
    </r>
  </si>
  <si>
    <r>
      <rPr>
        <b/>
        <sz val="11"/>
        <color theme="1"/>
        <rFont val="Calibri"/>
        <family val="2"/>
        <scheme val="minor"/>
      </rPr>
      <t xml:space="preserve">ENERO.MARZO: </t>
    </r>
    <r>
      <rPr>
        <sz val="11"/>
        <color theme="1"/>
        <rFont val="Calibri"/>
        <family val="2"/>
        <scheme val="minor"/>
      </rPr>
      <t xml:space="preserve">Se obtuvo ingresos por análisis de suelos por el valor de $ 31-415,64; </t>
    </r>
    <r>
      <rPr>
        <b/>
        <sz val="11"/>
        <color theme="1"/>
        <rFont val="Calibri"/>
        <family val="2"/>
        <scheme val="minor"/>
      </rPr>
      <t xml:space="preserve">ABRIL: </t>
    </r>
    <r>
      <rPr>
        <sz val="11"/>
        <color theme="1"/>
        <rFont val="Calibri"/>
        <family val="2"/>
        <scheme val="minor"/>
      </rPr>
      <t xml:space="preserve">Se ingreso $ 82,16  por análisis de suelos realizados; </t>
    </r>
    <r>
      <rPr>
        <b/>
        <sz val="11"/>
        <color theme="1"/>
        <rFont val="Calibri"/>
        <family val="2"/>
        <scheme val="minor"/>
      </rPr>
      <t xml:space="preserve"> MAYO: </t>
    </r>
    <r>
      <rPr>
        <sz val="11"/>
        <color theme="1"/>
        <rFont val="Calibri"/>
        <family val="2"/>
        <scheme val="minor"/>
      </rPr>
      <t>No se refleja  ventas en todo el mes debido a la emergencia sanitaria enque vive el país;</t>
    </r>
    <r>
      <rPr>
        <b/>
        <sz val="11"/>
        <color theme="1"/>
        <rFont val="Calibri"/>
        <family val="2"/>
        <scheme val="minor"/>
      </rPr>
      <t xml:space="preserve"> JUNIO: </t>
    </r>
    <r>
      <rPr>
        <sz val="11"/>
        <color theme="1"/>
        <rFont val="Calibri"/>
        <family val="2"/>
        <scheme val="minor"/>
      </rPr>
      <t xml:space="preserve">Se obtuvo un ingreso de 8.825.76 por análisis de suelos; </t>
    </r>
    <r>
      <rPr>
        <b/>
        <sz val="11"/>
        <color theme="1"/>
        <rFont val="Calibri"/>
        <family val="2"/>
        <scheme val="minor"/>
      </rPr>
      <t xml:space="preserve">JULIO: </t>
    </r>
    <r>
      <rPr>
        <sz val="11"/>
        <color theme="1"/>
        <rFont val="Calibri"/>
        <family val="2"/>
        <scheme val="minor"/>
      </rPr>
      <t xml:space="preserve">Se ha obtenido ingresos por 24.278,92; </t>
    </r>
    <r>
      <rPr>
        <b/>
        <sz val="11"/>
        <color theme="1"/>
        <rFont val="Calibri"/>
        <family val="2"/>
        <scheme val="minor"/>
      </rPr>
      <t xml:space="preserve">AGOSTO: </t>
    </r>
    <r>
      <rPr>
        <sz val="11"/>
        <color theme="1"/>
        <rFont val="Calibri"/>
        <family val="2"/>
        <scheme val="minor"/>
      </rPr>
      <t xml:space="preserve">Se tuvo ingresos de 19,845.20 por análisis de suelos; </t>
    </r>
    <r>
      <rPr>
        <b/>
        <sz val="11"/>
        <color theme="1"/>
        <rFont val="Calibri"/>
        <family val="2"/>
        <scheme val="minor"/>
      </rPr>
      <t xml:space="preserve">SEPTIEMBRE: </t>
    </r>
    <r>
      <rPr>
        <sz val="11"/>
        <color theme="1"/>
        <rFont val="Calibri"/>
        <family val="2"/>
        <scheme val="minor"/>
      </rPr>
      <t xml:space="preserve">Se obtuvo ingresos por 31,263.71 por análisis de suelos; </t>
    </r>
    <r>
      <rPr>
        <b/>
        <sz val="11"/>
        <color theme="1"/>
        <rFont val="Calibri"/>
        <family val="2"/>
        <scheme val="minor"/>
      </rPr>
      <t xml:space="preserve">OCTUBRE: </t>
    </r>
    <r>
      <rPr>
        <sz val="11"/>
        <color theme="1"/>
        <rFont val="Calibri"/>
        <family val="2"/>
        <scheme val="minor"/>
      </rPr>
      <t>Se obtuvo ingresos por</t>
    </r>
    <r>
      <rPr>
        <b/>
        <sz val="11"/>
        <color theme="1"/>
        <rFont val="Calibri"/>
        <family val="2"/>
        <scheme val="minor"/>
      </rPr>
      <t xml:space="preserve"> $ 13,159.45; NOVIEMBRE: </t>
    </r>
    <r>
      <rPr>
        <sz val="11"/>
        <color theme="1"/>
        <rFont val="Calibri"/>
        <family val="2"/>
        <scheme val="minor"/>
      </rPr>
      <t xml:space="preserve">Ingresó  por este rubro por el valor de $ 9,924.66; </t>
    </r>
    <r>
      <rPr>
        <b/>
        <sz val="11"/>
        <color theme="1"/>
        <rFont val="Calibri"/>
        <family val="2"/>
        <scheme val="minor"/>
      </rPr>
      <t>DICIEMBRE:</t>
    </r>
    <r>
      <rPr>
        <sz val="11"/>
        <color theme="1"/>
        <rFont val="Calibri"/>
        <family val="2"/>
        <scheme val="minor"/>
      </rPr>
      <t xml:space="preserve"> Ingresó  por este rubro por el valor de $ 16.749,51.</t>
    </r>
  </si>
  <si>
    <t xml:space="preserve">Precesamiento y análisis de muestras de suelos, tejidos vegetales, aguas </t>
  </si>
  <si>
    <r>
      <rPr>
        <b/>
        <sz val="11"/>
        <color theme="1"/>
        <rFont val="Calibri"/>
        <family val="2"/>
        <scheme val="minor"/>
      </rPr>
      <t>ABRIL Y JUNIO:</t>
    </r>
    <r>
      <rPr>
        <sz val="11"/>
        <color theme="1"/>
        <rFont val="Calibri"/>
        <family val="2"/>
        <scheme val="minor"/>
      </rPr>
      <t xml:space="preserve"> El contrato esta por legalizarse, se estimada que a partir del mes de julio se iniciaría las actividades planificacdas;  </t>
    </r>
    <r>
      <rPr>
        <b/>
        <sz val="11"/>
        <color theme="1"/>
        <rFont val="Calibri"/>
        <family val="2"/>
        <scheme val="minor"/>
      </rPr>
      <t>JULIO-SEPTIEMBRE:</t>
    </r>
    <r>
      <rPr>
        <sz val="11"/>
        <color theme="1"/>
        <rFont val="Calibri"/>
        <family val="2"/>
        <scheme val="minor"/>
      </rPr>
      <t xml:space="preserve"> No se ha ejecutado esta actividad debido que aún no se a suscrito el convenio entre la EETP y GALITEC, el mismo esta previsto firmar el  12 de octubre 2020. </t>
    </r>
    <r>
      <rPr>
        <b/>
        <sz val="11"/>
        <color theme="1"/>
        <rFont val="Calibri"/>
        <family val="2"/>
        <scheme val="minor"/>
      </rPr>
      <t xml:space="preserve">NOVIEMBRE-DICIEMBRE: </t>
    </r>
    <r>
      <rPr>
        <sz val="11"/>
        <color theme="1"/>
        <rFont val="Calibri"/>
        <family val="2"/>
        <scheme val="minor"/>
      </rPr>
      <t>Se han realizado actividades como: fertilización, control de malezas y riego.</t>
    </r>
  </si>
  <si>
    <t>Presentación del informe Anual Técnico</t>
  </si>
  <si>
    <r>
      <rPr>
        <b/>
        <sz val="11"/>
        <color theme="1"/>
        <rFont val="Calibri"/>
        <family val="2"/>
        <scheme val="minor"/>
      </rPr>
      <t>JUNIO:</t>
    </r>
    <r>
      <rPr>
        <sz val="11"/>
        <color theme="1"/>
        <rFont val="Calibri"/>
        <family val="2"/>
        <scheme val="minor"/>
      </rPr>
      <t xml:space="preserve"> Por cuestiones de proceso de revisión de proyecto y dar respuesta de aprobación, se estima que iniciará en el mes de octubre 2020. </t>
    </r>
    <r>
      <rPr>
        <b/>
        <sz val="11"/>
        <color theme="1"/>
        <rFont val="Calibri"/>
        <family val="2"/>
        <scheme val="minor"/>
      </rPr>
      <t>SEPTIEMBRE:</t>
    </r>
    <r>
      <rPr>
        <sz val="11"/>
        <color theme="1"/>
        <rFont val="Calibri"/>
        <family val="2"/>
        <scheme val="minor"/>
      </rPr>
      <t xml:space="preserve"> El proyecto será aprobarar en el mes de noviembre 2020; </t>
    </r>
    <r>
      <rPr>
        <b/>
        <sz val="11"/>
        <color theme="1"/>
        <rFont val="Calibri"/>
        <family val="2"/>
        <scheme val="minor"/>
      </rPr>
      <t>DICIEMBRE:</t>
    </r>
    <r>
      <rPr>
        <sz val="11"/>
        <color theme="1"/>
        <rFont val="Calibri"/>
        <family val="2"/>
        <scheme val="minor"/>
      </rPr>
      <t xml:space="preserve"> continúan las negociaciones por parte del INIAP y el Instituto obtentor del material Taiwan Banana Research Institute, además por cambios de presupuesto institucional no se contó con los fondos para el pago del material vegetal, regalías y trámites para la importación de los materiales para comenzar la evaluación.</t>
    </r>
  </si>
  <si>
    <r>
      <rPr>
        <b/>
        <sz val="11"/>
        <color theme="1"/>
        <rFont val="Calibri"/>
        <family val="2"/>
        <scheme val="minor"/>
      </rPr>
      <t>ABRIL Y JUNIO:</t>
    </r>
    <r>
      <rPr>
        <sz val="11"/>
        <color theme="1"/>
        <rFont val="Calibri"/>
        <family val="2"/>
        <scheme val="minor"/>
      </rPr>
      <t xml:space="preserve"> Por cuestiones de proceso de revisión de proyecto y dar respuesta de aprobación, se estima que iniciará en el mes de octubre 2020; </t>
    </r>
    <r>
      <rPr>
        <b/>
        <sz val="11"/>
        <color theme="1"/>
        <rFont val="Calibri"/>
        <family val="2"/>
        <scheme val="minor"/>
      </rPr>
      <t>SEPTIEMBRE:</t>
    </r>
    <r>
      <rPr>
        <sz val="11"/>
        <color theme="1"/>
        <rFont val="Calibri"/>
        <family val="2"/>
        <scheme val="minor"/>
      </rPr>
      <t xml:space="preserve"> El proyecto será aprobarar en el mes de noiviembre 2020; </t>
    </r>
    <r>
      <rPr>
        <b/>
        <sz val="11"/>
        <color theme="1"/>
        <rFont val="Calibri"/>
        <family val="2"/>
        <scheme val="minor"/>
      </rPr>
      <t>OCTUBRE Y DICIEMBRE:</t>
    </r>
    <r>
      <rPr>
        <sz val="11"/>
        <color theme="1"/>
        <rFont val="Calibri"/>
        <family val="2"/>
        <scheme val="minor"/>
      </rPr>
      <t xml:space="preserve"> continúan las negociaciones por parte del INIAP y el Instituto obtentor del material Taiwan Banana Research Institute, además por cambios de presupuesto institucional no se contó con los fondos para el pago del material vegetal, regalías y trámites para la importación de los materiales para comenzar la evaluación.</t>
    </r>
  </si>
  <si>
    <r>
      <rPr>
        <b/>
        <sz val="11"/>
        <color theme="1"/>
        <rFont val="Calibri"/>
        <family val="2"/>
        <scheme val="minor"/>
      </rPr>
      <t>ABRIL Y JUNIO:</t>
    </r>
    <r>
      <rPr>
        <sz val="11"/>
        <color theme="1"/>
        <rFont val="Calibri"/>
        <family val="2"/>
        <scheme val="minor"/>
      </rPr>
      <t xml:space="preserve"> Por cuestiones de proceso de revisión de proyecto y dar respuesta de aprobación, se estima que iniciará en el mes de octubre 2020. </t>
    </r>
    <r>
      <rPr>
        <b/>
        <sz val="11"/>
        <color theme="1"/>
        <rFont val="Calibri"/>
        <family val="2"/>
        <scheme val="minor"/>
      </rPr>
      <t>SEPTIEMBRE:</t>
    </r>
    <r>
      <rPr>
        <sz val="11"/>
        <color theme="1"/>
        <rFont val="Calibri"/>
        <family val="2"/>
        <scheme val="minor"/>
      </rPr>
      <t xml:space="preserve"> El proyecto será aprobarar en el mes de noiviembre 2020; </t>
    </r>
    <r>
      <rPr>
        <b/>
        <sz val="11"/>
        <color theme="1"/>
        <rFont val="Calibri"/>
        <family val="2"/>
        <scheme val="minor"/>
      </rPr>
      <t>OCTUBRE - DICIEMBRE:</t>
    </r>
    <r>
      <rPr>
        <sz val="11"/>
        <color theme="1"/>
        <rFont val="Calibri"/>
        <family val="2"/>
        <scheme val="minor"/>
      </rPr>
      <t xml:space="preserve"> continúan las negociaciones por parte del INIAP y el Instituto obtentor del material Taiwan Banana Research Institute, además por cambios de presupuesto institucional no se contó con los fondos para el pago del material vegetal, regalías y trámites para la importación de los materiales para comenzar la evaluación.</t>
    </r>
  </si>
  <si>
    <t>Elaboración del primer borardor del Informe Anual Técnico</t>
  </si>
  <si>
    <t>Presentación de primer borrador del Informe Técnico Anual</t>
  </si>
  <si>
    <r>
      <rPr>
        <b/>
        <sz val="11"/>
        <color theme="1"/>
        <rFont val="Calibri"/>
        <family val="2"/>
        <scheme val="minor"/>
      </rPr>
      <t>ENERO-MARZO:</t>
    </r>
    <r>
      <rPr>
        <sz val="11"/>
        <color theme="1"/>
        <rFont val="Calibri"/>
        <family val="2"/>
        <scheme val="minor"/>
      </rPr>
      <t xml:space="preserve"> Se realizó la comercialización de la fruta de palma africana por el valor de $ 3757.00; </t>
    </r>
    <r>
      <rPr>
        <b/>
        <sz val="11"/>
        <color theme="1"/>
        <rFont val="Calibri"/>
        <family val="2"/>
        <scheme val="minor"/>
      </rPr>
      <t>ABRIL-JUNIO:</t>
    </r>
    <r>
      <rPr>
        <sz val="11"/>
        <color theme="1"/>
        <rFont val="Calibri"/>
        <family val="2"/>
        <scheme val="minor"/>
      </rPr>
      <t xml:space="preserve"> Se comercialización fruta de palma africana por valor de </t>
    </r>
    <r>
      <rPr>
        <u/>
        <sz val="11"/>
        <color theme="1"/>
        <rFont val="Calibri"/>
        <family val="2"/>
        <scheme val="minor"/>
      </rPr>
      <t xml:space="preserve"> </t>
    </r>
    <r>
      <rPr>
        <sz val="11"/>
        <color theme="1"/>
        <rFont val="Calibri"/>
        <family val="2"/>
        <scheme val="minor"/>
      </rPr>
      <t xml:space="preserve">12.039.57 alcanzando 118% superando lo planificado; en el mes de </t>
    </r>
    <r>
      <rPr>
        <b/>
        <sz val="11"/>
        <color theme="1"/>
        <rFont val="Calibri"/>
        <family val="2"/>
        <scheme val="minor"/>
      </rPr>
      <t xml:space="preserve">JULIO: </t>
    </r>
    <r>
      <rPr>
        <sz val="11"/>
        <color theme="1"/>
        <rFont val="Calibri"/>
        <family val="2"/>
        <scheme val="minor"/>
      </rPr>
      <t>Se generó ingresos por</t>
    </r>
    <r>
      <rPr>
        <b/>
        <sz val="11"/>
        <color theme="1"/>
        <rFont val="Calibri"/>
        <family val="2"/>
        <scheme val="minor"/>
      </rPr>
      <t xml:space="preserve"> </t>
    </r>
    <r>
      <rPr>
        <sz val="11"/>
        <color theme="1"/>
        <rFont val="Calibri"/>
        <family val="2"/>
        <scheme val="minor"/>
      </rPr>
      <t xml:space="preserve">2.926,61, </t>
    </r>
    <r>
      <rPr>
        <b/>
        <sz val="11"/>
        <color theme="1"/>
        <rFont val="Calibri"/>
        <family val="2"/>
        <scheme val="minor"/>
      </rPr>
      <t xml:space="preserve">AGOSTO: </t>
    </r>
    <r>
      <rPr>
        <sz val="11"/>
        <color theme="1"/>
        <rFont val="Calibri"/>
        <family val="2"/>
        <scheme val="minor"/>
      </rPr>
      <t xml:space="preserve">2,794,38, </t>
    </r>
    <r>
      <rPr>
        <b/>
        <sz val="11"/>
        <color theme="1"/>
        <rFont val="Calibri"/>
        <family val="2"/>
        <scheme val="minor"/>
      </rPr>
      <t xml:space="preserve">SEPTIEMBRE: </t>
    </r>
    <r>
      <rPr>
        <sz val="11"/>
        <color theme="1"/>
        <rFont val="Calibri"/>
        <family val="2"/>
        <scheme val="minor"/>
      </rPr>
      <t xml:space="preserve">3182,22; </t>
    </r>
    <r>
      <rPr>
        <b/>
        <sz val="11"/>
        <color theme="1"/>
        <rFont val="Calibri"/>
        <family val="2"/>
        <scheme val="minor"/>
      </rPr>
      <t xml:space="preserve">OCTUBRE: </t>
    </r>
    <r>
      <rPr>
        <sz val="11"/>
        <color theme="1"/>
        <rFont val="Calibri"/>
        <family val="2"/>
        <scheme val="minor"/>
      </rPr>
      <t xml:space="preserve">Se ingreso $ 4.031,64; </t>
    </r>
    <r>
      <rPr>
        <b/>
        <sz val="11"/>
        <color theme="1"/>
        <rFont val="Calibri"/>
        <family val="2"/>
        <scheme val="minor"/>
      </rPr>
      <t xml:space="preserve">NOVIEMBRE: </t>
    </r>
    <r>
      <rPr>
        <sz val="11"/>
        <color theme="1"/>
        <rFont val="Calibri"/>
        <family val="2"/>
        <scheme val="minor"/>
      </rPr>
      <t xml:space="preserve">Se ha ingresado $ 4214,71; </t>
    </r>
    <r>
      <rPr>
        <b/>
        <sz val="11"/>
        <color theme="1"/>
        <rFont val="Calibri"/>
        <family val="2"/>
        <scheme val="minor"/>
      </rPr>
      <t xml:space="preserve">DICIEMBRE: </t>
    </r>
    <r>
      <rPr>
        <sz val="11"/>
        <color theme="1"/>
        <rFont val="Calibri"/>
        <family val="2"/>
        <scheme val="minor"/>
      </rPr>
      <t>Se $ 3099,70; sumando ingreso por el valor de $ 48.943,89.</t>
    </r>
  </si>
  <si>
    <r>
      <t xml:space="preserve">ENERO: </t>
    </r>
    <r>
      <rPr>
        <sz val="11"/>
        <color theme="1"/>
        <rFont val="Calibri"/>
        <family val="2"/>
        <scheme val="minor"/>
      </rPr>
      <t xml:space="preserve">Se comercializo cacao comercial, obteniendo ingresos por $ 556,99; </t>
    </r>
    <r>
      <rPr>
        <b/>
        <sz val="11"/>
        <color theme="1"/>
        <rFont val="Calibri"/>
        <family val="2"/>
        <scheme val="minor"/>
      </rPr>
      <t xml:space="preserve">FEBRERO-MARZO: </t>
    </r>
    <r>
      <rPr>
        <sz val="11"/>
        <color theme="1"/>
        <rFont val="Calibri"/>
        <family val="2"/>
        <scheme val="minor"/>
      </rPr>
      <t xml:space="preserve">No hubo venta; </t>
    </r>
    <r>
      <rPr>
        <b/>
        <sz val="11"/>
        <color theme="1"/>
        <rFont val="Calibri"/>
        <family val="2"/>
        <scheme val="minor"/>
      </rPr>
      <t xml:space="preserve">ABRIL: </t>
    </r>
    <r>
      <rPr>
        <sz val="11"/>
        <color theme="1"/>
        <rFont val="Calibri"/>
        <family val="2"/>
        <scheme val="minor"/>
      </rPr>
      <t>No hubo venta, debido que no se recepto grano comercial de los dpto. y/o programas, también influyo la emergencia sanitaria que vive el país.JULIO</t>
    </r>
    <r>
      <rPr>
        <b/>
        <sz val="11"/>
        <color theme="1"/>
        <rFont val="Calibri"/>
        <family val="2"/>
        <scheme val="minor"/>
      </rPr>
      <t xml:space="preserve">: </t>
    </r>
    <r>
      <rPr>
        <sz val="11"/>
        <color theme="1"/>
        <rFont val="Calibri"/>
        <family val="2"/>
        <scheme val="minor"/>
      </rPr>
      <t xml:space="preserve">Se ingresó por venta de cacao comercial $ 469,02; </t>
    </r>
    <r>
      <rPr>
        <b/>
        <sz val="11"/>
        <color theme="1"/>
        <rFont val="Calibri"/>
        <family val="2"/>
        <scheme val="minor"/>
      </rPr>
      <t>Ene-DIC.: $ 1026,01</t>
    </r>
  </si>
  <si>
    <r>
      <rPr>
        <b/>
        <sz val="11"/>
        <color theme="1"/>
        <rFont val="Calibri"/>
        <family val="2"/>
        <scheme val="minor"/>
      </rPr>
      <t>ENERO:</t>
    </r>
    <r>
      <rPr>
        <sz val="11"/>
        <color theme="1"/>
        <rFont val="Calibri"/>
        <family val="2"/>
        <scheme val="minor"/>
      </rPr>
      <t xml:space="preserve">: Se realizó la comercialización de la maíz comercial por el valor de $ 158.89; </t>
    </r>
    <r>
      <rPr>
        <b/>
        <sz val="11"/>
        <color theme="1"/>
        <rFont val="Calibri"/>
        <family val="2"/>
        <scheme val="minor"/>
      </rPr>
      <t xml:space="preserve">JUNIO: </t>
    </r>
    <r>
      <rPr>
        <sz val="11"/>
        <color theme="1"/>
        <rFont val="Calibri"/>
        <family val="2"/>
        <scheme val="minor"/>
      </rPr>
      <t xml:space="preserve">Se obtuvo por venta de maiz comercial $ 439,43 alcanzando 119% superando la meta propuesta. </t>
    </r>
    <r>
      <rPr>
        <b/>
        <sz val="11"/>
        <color theme="1"/>
        <rFont val="Calibri"/>
        <family val="2"/>
        <scheme val="minor"/>
      </rPr>
      <t xml:space="preserve">JULIO: </t>
    </r>
    <r>
      <rPr>
        <sz val="11"/>
        <color theme="1"/>
        <rFont val="Calibri"/>
        <family val="2"/>
        <scheme val="minor"/>
      </rPr>
      <t xml:space="preserve">Se obtuvo por ingresos 1.019,75; </t>
    </r>
    <r>
      <rPr>
        <b/>
        <sz val="11"/>
        <color theme="1"/>
        <rFont val="Calibri"/>
        <family val="2"/>
        <scheme val="minor"/>
      </rPr>
      <t xml:space="preserve">AGOSTO: </t>
    </r>
    <r>
      <rPr>
        <sz val="11"/>
        <color theme="1"/>
        <rFont val="Calibri"/>
        <family val="2"/>
        <scheme val="minor"/>
      </rPr>
      <t xml:space="preserve">592,77; </t>
    </r>
    <r>
      <rPr>
        <b/>
        <sz val="11"/>
        <color theme="1"/>
        <rFont val="Calibri"/>
        <family val="2"/>
        <scheme val="minor"/>
      </rPr>
      <t xml:space="preserve">SEPTIEMBRE: $ </t>
    </r>
    <r>
      <rPr>
        <sz val="11"/>
        <color theme="1"/>
        <rFont val="Calibri"/>
        <family val="2"/>
        <scheme val="minor"/>
      </rPr>
      <t xml:space="preserve">660,00; </t>
    </r>
    <r>
      <rPr>
        <b/>
        <sz val="11"/>
        <color theme="1"/>
        <rFont val="Calibri"/>
        <family val="2"/>
        <scheme val="minor"/>
      </rPr>
      <t xml:space="preserve">OCTUBRE: $ </t>
    </r>
    <r>
      <rPr>
        <sz val="11"/>
        <color theme="1"/>
        <rFont val="Calibri"/>
        <family val="2"/>
        <scheme val="minor"/>
      </rPr>
      <t xml:space="preserve">2300,87; </t>
    </r>
    <r>
      <rPr>
        <b/>
        <sz val="11"/>
        <color theme="1"/>
        <rFont val="Calibri"/>
        <family val="2"/>
        <scheme val="minor"/>
      </rPr>
      <t xml:space="preserve">NOVIEMBRE: $ </t>
    </r>
    <r>
      <rPr>
        <sz val="11"/>
        <color theme="1"/>
        <rFont val="Calibri"/>
        <family val="2"/>
        <scheme val="minor"/>
      </rPr>
      <t xml:space="preserve">1006,92; </t>
    </r>
    <r>
      <rPr>
        <b/>
        <sz val="11"/>
        <color theme="1"/>
        <rFont val="Calibri"/>
        <family val="2"/>
        <scheme val="minor"/>
      </rPr>
      <t xml:space="preserve">DICIEMBRE: $ </t>
    </r>
    <r>
      <rPr>
        <sz val="11"/>
        <color theme="1"/>
        <rFont val="Calibri"/>
        <family val="2"/>
        <scheme val="minor"/>
      </rPr>
      <t>2571,00; Suman durante el 2020: $ 26.676,23</t>
    </r>
  </si>
  <si>
    <r>
      <rPr>
        <b/>
        <sz val="11"/>
        <color theme="1"/>
        <rFont val="Calibri"/>
        <family val="2"/>
        <scheme val="minor"/>
      </rPr>
      <t>ENERO:</t>
    </r>
    <r>
      <rPr>
        <sz val="11"/>
        <color theme="1"/>
        <rFont val="Calibri"/>
        <family val="2"/>
        <scheme val="minor"/>
      </rPr>
      <t xml:space="preserve">: Se realizó la comercialización de la soya comercial por el valor de $ 0,48; </t>
    </r>
    <r>
      <rPr>
        <b/>
        <sz val="11"/>
        <color theme="1"/>
        <rFont val="Calibri"/>
        <family val="2"/>
        <scheme val="minor"/>
      </rPr>
      <t xml:space="preserve">MAYO-JUNIO: </t>
    </r>
    <r>
      <rPr>
        <sz val="11"/>
        <color theme="1"/>
        <rFont val="Calibri"/>
        <family val="2"/>
        <scheme val="minor"/>
      </rPr>
      <t xml:space="preserve">No hubo venta, debido que no se recepto grano comercial de los dpto. y/o programas, también influyo la emergencia sanitaria que vive el país. </t>
    </r>
    <r>
      <rPr>
        <b/>
        <sz val="11"/>
        <color theme="1"/>
        <rFont val="Calibri"/>
        <family val="2"/>
        <scheme val="minor"/>
      </rPr>
      <t xml:space="preserve">JULIO: </t>
    </r>
    <r>
      <rPr>
        <sz val="11"/>
        <color theme="1"/>
        <rFont val="Calibri"/>
        <family val="2"/>
        <scheme val="minor"/>
      </rPr>
      <t>No hubo ventas</t>
    </r>
    <r>
      <rPr>
        <b/>
        <sz val="11"/>
        <color theme="1"/>
        <rFont val="Calibri"/>
        <family val="2"/>
        <scheme val="minor"/>
      </rPr>
      <t xml:space="preserve">; AGOSTO: </t>
    </r>
    <r>
      <rPr>
        <sz val="11"/>
        <color theme="1"/>
        <rFont val="Calibri"/>
        <family val="2"/>
        <scheme val="minor"/>
      </rPr>
      <t>Se ingreso $ 29,34</t>
    </r>
    <r>
      <rPr>
        <b/>
        <sz val="11"/>
        <color theme="1"/>
        <rFont val="Calibri"/>
        <family val="2"/>
        <scheme val="minor"/>
      </rPr>
      <t xml:space="preserve"> : OCTUBRE: </t>
    </r>
    <r>
      <rPr>
        <sz val="11"/>
        <color theme="1"/>
        <rFont val="Calibri"/>
        <family val="2"/>
        <scheme val="minor"/>
      </rPr>
      <t xml:space="preserve">Se ingresó $ 165,00; </t>
    </r>
    <r>
      <rPr>
        <b/>
        <sz val="11"/>
        <color theme="1"/>
        <rFont val="Calibri"/>
        <family val="2"/>
        <scheme val="minor"/>
      </rPr>
      <t xml:space="preserve">NOVIEMBRE: </t>
    </r>
    <r>
      <rPr>
        <sz val="11"/>
        <color theme="1"/>
        <rFont val="Calibri"/>
        <family val="2"/>
        <scheme val="minor"/>
      </rPr>
      <t xml:space="preserve">Se ingreso $ 412,20; </t>
    </r>
    <r>
      <rPr>
        <b/>
        <sz val="11"/>
        <color theme="1"/>
        <rFont val="Calibri"/>
        <family val="2"/>
        <scheme val="minor"/>
      </rPr>
      <t xml:space="preserve">DICIEMBRE: </t>
    </r>
    <r>
      <rPr>
        <sz val="11"/>
        <color theme="1"/>
        <rFont val="Calibri"/>
        <family val="2"/>
        <scheme val="minor"/>
      </rPr>
      <t>Se ingresó $ 12.00,00; Suman 2020:$ 20.572,52</t>
    </r>
  </si>
  <si>
    <r>
      <rPr>
        <b/>
        <sz val="11"/>
        <color theme="1"/>
        <rFont val="Calibri"/>
        <family val="2"/>
        <scheme val="minor"/>
      </rPr>
      <t>ENERO-MARZO:</t>
    </r>
    <r>
      <rPr>
        <sz val="11"/>
        <color theme="1"/>
        <rFont val="Calibri"/>
        <family val="2"/>
        <scheme val="minor"/>
      </rPr>
      <t xml:space="preserve"> No hubo demanda; </t>
    </r>
    <r>
      <rPr>
        <b/>
        <sz val="11"/>
        <color theme="1"/>
        <rFont val="Calibri"/>
        <family val="2"/>
        <scheme val="minor"/>
      </rPr>
      <t>ABRIL-JUNIO:</t>
    </r>
    <r>
      <rPr>
        <sz val="11"/>
        <color theme="1"/>
        <rFont val="Calibri"/>
        <family val="2"/>
        <scheme val="minor"/>
      </rPr>
      <t xml:space="preserve"> Este servicio se detuvo debido a la emergencia sanitaria: </t>
    </r>
    <r>
      <rPr>
        <b/>
        <sz val="11"/>
        <color theme="1"/>
        <rFont val="Calibri"/>
        <family val="2"/>
        <scheme val="minor"/>
      </rPr>
      <t xml:space="preserve">JULIO-SEPTIEMBRE: </t>
    </r>
    <r>
      <rPr>
        <sz val="11"/>
        <color theme="1"/>
        <rFont val="Calibri"/>
        <family val="2"/>
        <scheme val="minor"/>
      </rPr>
      <t xml:space="preserve">No se ha dado el servicio no hubo demanda; </t>
    </r>
    <r>
      <rPr>
        <b/>
        <sz val="11"/>
        <color theme="1"/>
        <rFont val="Calibri"/>
        <family val="2"/>
        <scheme val="minor"/>
      </rPr>
      <t>OCTUBRE.DICIEMBRE</t>
    </r>
    <r>
      <rPr>
        <sz val="11"/>
        <color theme="1"/>
        <rFont val="Calibri"/>
        <family val="2"/>
        <scheme val="minor"/>
      </rPr>
      <t>: No se ha dado el servicio no hubo demanda</t>
    </r>
  </si>
  <si>
    <r>
      <t xml:space="preserve">FEBRERO: </t>
    </r>
    <r>
      <rPr>
        <sz val="11"/>
        <color theme="1"/>
        <rFont val="Calibri"/>
        <family val="2"/>
        <scheme val="minor"/>
      </rPr>
      <t xml:space="preserve">Se generó por este servicio $ 455,26; </t>
    </r>
    <r>
      <rPr>
        <b/>
        <sz val="11"/>
        <color theme="1"/>
        <rFont val="Calibri"/>
        <family val="2"/>
        <scheme val="minor"/>
      </rPr>
      <t>ABRIL-JUNIO:</t>
    </r>
    <r>
      <rPr>
        <sz val="11"/>
        <color theme="1"/>
        <rFont val="Calibri"/>
        <family val="2"/>
        <scheme val="minor"/>
      </rPr>
      <t xml:space="preserve"> Este servicio se detuvo debido a la emergencia sanitaria;  </t>
    </r>
    <r>
      <rPr>
        <b/>
        <sz val="11"/>
        <color theme="1"/>
        <rFont val="Calibri"/>
        <family val="2"/>
        <scheme val="minor"/>
      </rPr>
      <t>JULIO-SEPTIEMBRE:</t>
    </r>
    <r>
      <rPr>
        <sz val="11"/>
        <color theme="1"/>
        <rFont val="Calibri"/>
        <family val="2"/>
        <scheme val="minor"/>
      </rPr>
      <t xml:space="preserve"> No se ha dado el servicio no hubo demanda; </t>
    </r>
    <r>
      <rPr>
        <b/>
        <sz val="11"/>
        <color theme="1"/>
        <rFont val="Calibri"/>
        <family val="2"/>
        <scheme val="minor"/>
      </rPr>
      <t>OCTUBRE-DICIEMBRE:</t>
    </r>
    <r>
      <rPr>
        <sz val="11"/>
        <color theme="1"/>
        <rFont val="Calibri"/>
        <family val="2"/>
        <scheme val="minor"/>
      </rPr>
      <t xml:space="preserve"> No se ha dado el servicio no hubo demanda</t>
    </r>
  </si>
  <si>
    <r>
      <rPr>
        <b/>
        <sz val="11"/>
        <color theme="1"/>
        <rFont val="Calibri"/>
        <family val="2"/>
        <scheme val="minor"/>
      </rPr>
      <t>ENERO-FEBRERO:</t>
    </r>
    <r>
      <rPr>
        <sz val="11"/>
        <color theme="1"/>
        <rFont val="Calibri"/>
        <family val="2"/>
        <scheme val="minor"/>
      </rPr>
      <t xml:space="preserve"> Se obtuvo ingresos por foto copias $1,40; </t>
    </r>
    <r>
      <rPr>
        <b/>
        <sz val="11"/>
        <color theme="1"/>
        <rFont val="Calibri"/>
        <family val="2"/>
        <scheme val="minor"/>
      </rPr>
      <t>ABRIL-JUNIO:</t>
    </r>
    <r>
      <rPr>
        <sz val="11"/>
        <color theme="1"/>
        <rFont val="Calibri"/>
        <family val="2"/>
        <scheme val="minor"/>
      </rPr>
      <t xml:space="preserve"> Este servicio se detuvo debido a la emergencia sanitaria; </t>
    </r>
    <r>
      <rPr>
        <b/>
        <sz val="11"/>
        <color theme="1"/>
        <rFont val="Calibri"/>
        <family val="2"/>
        <scheme val="minor"/>
      </rPr>
      <t>JULIO-SEPTIEMBRE:</t>
    </r>
    <r>
      <rPr>
        <sz val="11"/>
        <color theme="1"/>
        <rFont val="Calibri"/>
        <family val="2"/>
        <scheme val="minor"/>
      </rPr>
      <t xml:space="preserve"> No se ha dado el servicio no hubo demanda; </t>
    </r>
    <r>
      <rPr>
        <b/>
        <sz val="11"/>
        <color theme="1"/>
        <rFont val="Calibri"/>
        <family val="2"/>
        <scheme val="minor"/>
      </rPr>
      <t>OCTUBRE-DICIEMBRE:</t>
    </r>
    <r>
      <rPr>
        <sz val="11"/>
        <color theme="1"/>
        <rFont val="Calibri"/>
        <family val="2"/>
        <scheme val="minor"/>
      </rPr>
      <t xml:space="preserve"> No se ha dado el servicio no hubo demanda</t>
    </r>
  </si>
  <si>
    <r>
      <rPr>
        <b/>
        <sz val="11"/>
        <color theme="1"/>
        <rFont val="Calibri"/>
        <family val="2"/>
        <scheme val="minor"/>
      </rPr>
      <t>ENERO-FEBRERO:</t>
    </r>
    <r>
      <rPr>
        <sz val="11"/>
        <color theme="1"/>
        <rFont val="Calibri"/>
        <family val="2"/>
        <scheme val="minor"/>
      </rPr>
      <t xml:space="preserve"> Se obtuvo ingresos por servicio de procesamiento y almacenamiento de semilla UBS por $560,04: </t>
    </r>
    <r>
      <rPr>
        <b/>
        <sz val="11"/>
        <color theme="1"/>
        <rFont val="Calibri"/>
        <family val="2"/>
        <scheme val="minor"/>
      </rPr>
      <t xml:space="preserve">ABRIL: </t>
    </r>
    <r>
      <rPr>
        <sz val="11"/>
        <color theme="1"/>
        <rFont val="Calibri"/>
        <family val="2"/>
        <scheme val="minor"/>
      </rPr>
      <t>se obtuvo ingresos por 68,78 en el mes de</t>
    </r>
    <r>
      <rPr>
        <b/>
        <sz val="11"/>
        <color theme="1"/>
        <rFont val="Calibri"/>
        <family val="2"/>
        <scheme val="minor"/>
      </rPr>
      <t xml:space="preserve"> MAYO: </t>
    </r>
    <r>
      <rPr>
        <sz val="11"/>
        <color theme="1"/>
        <rFont val="Calibri"/>
        <family val="2"/>
        <scheme val="minor"/>
      </rPr>
      <t xml:space="preserve"> 17.71 y en </t>
    </r>
    <r>
      <rPr>
        <b/>
        <sz val="11"/>
        <color theme="1"/>
        <rFont val="Calibri"/>
        <family val="2"/>
        <scheme val="minor"/>
      </rPr>
      <t>JUNIO:</t>
    </r>
    <r>
      <rPr>
        <sz val="11"/>
        <color theme="1"/>
        <rFont val="Calibri"/>
        <family val="2"/>
        <scheme val="minor"/>
      </rPr>
      <t xml:space="preserve"> $97,00 </t>
    </r>
    <r>
      <rPr>
        <b/>
        <sz val="11"/>
        <color theme="1"/>
        <rFont val="Calibri"/>
        <family val="2"/>
        <scheme val="minor"/>
      </rPr>
      <t xml:space="preserve">JULIO: </t>
    </r>
    <r>
      <rPr>
        <sz val="11"/>
        <color theme="1"/>
        <rFont val="Calibri"/>
        <family val="2"/>
        <scheme val="minor"/>
      </rPr>
      <t xml:space="preserve">se ingreso197,53 reflejando del 24% solo 8; superando lo programado por ingresos; </t>
    </r>
    <r>
      <rPr>
        <b/>
        <sz val="11"/>
        <color theme="1"/>
        <rFont val="Calibri"/>
        <family val="2"/>
        <scheme val="minor"/>
      </rPr>
      <t xml:space="preserve">AGOSTO: </t>
    </r>
    <r>
      <rPr>
        <sz val="11"/>
        <color theme="1"/>
        <rFont val="Calibri"/>
        <family val="2"/>
        <scheme val="minor"/>
      </rPr>
      <t xml:space="preserve">63,79 y </t>
    </r>
    <r>
      <rPr>
        <b/>
        <sz val="11"/>
        <color theme="1"/>
        <rFont val="Calibri"/>
        <family val="2"/>
        <scheme val="minor"/>
      </rPr>
      <t xml:space="preserve">SEPTIEMBRE: </t>
    </r>
    <r>
      <rPr>
        <sz val="11"/>
        <color theme="1"/>
        <rFont val="Calibri"/>
        <family val="2"/>
        <scheme val="minor"/>
      </rPr>
      <t xml:space="preserve">$ 10,91 ; </t>
    </r>
    <r>
      <rPr>
        <b/>
        <sz val="11"/>
        <color theme="1"/>
        <rFont val="Calibri"/>
        <family val="2"/>
        <scheme val="minor"/>
      </rPr>
      <t xml:space="preserve">NOVIEMBRE: </t>
    </r>
    <r>
      <rPr>
        <sz val="11"/>
        <color theme="1"/>
        <rFont val="Calibri"/>
        <family val="2"/>
        <scheme val="minor"/>
      </rPr>
      <t xml:space="preserve">Se ingresó $41,97; </t>
    </r>
    <r>
      <rPr>
        <b/>
        <sz val="11"/>
        <color theme="1"/>
        <rFont val="Calibri"/>
        <family val="2"/>
        <scheme val="minor"/>
      </rPr>
      <t xml:space="preserve">DICIEMBRE: </t>
    </r>
    <r>
      <rPr>
        <sz val="11"/>
        <color theme="1"/>
        <rFont val="Calibri"/>
        <family val="2"/>
        <scheme val="minor"/>
      </rPr>
      <t xml:space="preserve">Se ingresó $195,60; Suman en el año 2020: 1.253,45 </t>
    </r>
  </si>
  <si>
    <r>
      <t xml:space="preserve">ENERO: </t>
    </r>
    <r>
      <rPr>
        <sz val="11"/>
        <color theme="1"/>
        <rFont val="Calibri"/>
        <family val="2"/>
        <scheme val="minor"/>
      </rPr>
      <t xml:space="preserve">Se generó por venta de publicaciones $ 44,50, </t>
    </r>
    <r>
      <rPr>
        <b/>
        <sz val="11"/>
        <color theme="1"/>
        <rFont val="Calibri"/>
        <family val="2"/>
        <scheme val="minor"/>
      </rPr>
      <t xml:space="preserve">ABRIL-JUNIO: </t>
    </r>
    <r>
      <rPr>
        <sz val="11"/>
        <color theme="1"/>
        <rFont val="Calibri"/>
        <family val="2"/>
        <scheme val="minor"/>
      </rPr>
      <t>Este servicio se detuvo debido a la emergencia sanitaria</t>
    </r>
    <r>
      <rPr>
        <b/>
        <sz val="11"/>
        <color theme="1"/>
        <rFont val="Calibri"/>
        <family val="2"/>
        <scheme val="minor"/>
      </rPr>
      <t xml:space="preserve">JULIO-AGOSTO: </t>
    </r>
    <r>
      <rPr>
        <sz val="11"/>
        <color theme="1"/>
        <rFont val="Calibri"/>
        <family val="2"/>
        <scheme val="minor"/>
      </rPr>
      <t xml:space="preserve">No hubo ventas </t>
    </r>
    <r>
      <rPr>
        <b/>
        <sz val="11"/>
        <color theme="1"/>
        <rFont val="Calibri"/>
        <family val="2"/>
        <scheme val="minor"/>
      </rPr>
      <t>SEPTIEMBRE:</t>
    </r>
    <r>
      <rPr>
        <sz val="11"/>
        <color theme="1"/>
        <rFont val="Calibri"/>
        <family val="2"/>
        <scheme val="minor"/>
      </rPr>
      <t xml:space="preserve"> Se ingreso $ 22,50; Suman 2020 $ 67,00</t>
    </r>
  </si>
  <si>
    <r>
      <t xml:space="preserve">MARZO: </t>
    </r>
    <r>
      <rPr>
        <sz val="11"/>
        <color theme="1"/>
        <rFont val="Calibri"/>
        <family val="2"/>
        <scheme val="minor"/>
      </rPr>
      <t xml:space="preserve">Se generó por regalias  $ 1,041.25 </t>
    </r>
    <r>
      <rPr>
        <b/>
        <sz val="11"/>
        <color theme="1"/>
        <rFont val="Calibri"/>
        <family val="2"/>
        <scheme val="minor"/>
      </rPr>
      <t xml:space="preserve">ABRIL-MAYO: </t>
    </r>
    <r>
      <rPr>
        <sz val="11"/>
        <color theme="1"/>
        <rFont val="Calibri"/>
        <family val="2"/>
        <scheme val="minor"/>
      </rPr>
      <t xml:space="preserve">No hubo ingresos por este  servicio </t>
    </r>
    <r>
      <rPr>
        <b/>
        <sz val="11"/>
        <color theme="1"/>
        <rFont val="Calibri"/>
        <family val="2"/>
        <scheme val="minor"/>
      </rPr>
      <t xml:space="preserve">JUNIO: </t>
    </r>
    <r>
      <rPr>
        <sz val="11"/>
        <color theme="1"/>
        <rFont val="Calibri"/>
        <family val="2"/>
        <scheme val="minor"/>
      </rPr>
      <t xml:space="preserve"> Se obtuvo un ingresos por regalias $ 3.599.61 supeando la meta propuesta. </t>
    </r>
    <r>
      <rPr>
        <b/>
        <sz val="11"/>
        <color theme="1"/>
        <rFont val="Calibri"/>
        <family val="2"/>
        <scheme val="minor"/>
      </rPr>
      <t xml:space="preserve">III Trimstre: </t>
    </r>
    <r>
      <rPr>
        <sz val="11"/>
        <color theme="1"/>
        <rFont val="Calibri"/>
        <family val="2"/>
        <scheme val="minor"/>
      </rPr>
      <t>No hubo ingresos por regalias; Suman 2020: $ 4646,89</t>
    </r>
  </si>
  <si>
    <r>
      <rPr>
        <b/>
        <sz val="11"/>
        <color theme="1"/>
        <rFont val="Calibri"/>
        <family val="2"/>
        <scheme val="minor"/>
      </rPr>
      <t xml:space="preserve">ENERO Y MARZO: </t>
    </r>
    <r>
      <rPr>
        <sz val="11"/>
        <color theme="1"/>
        <rFont val="Calibri"/>
        <family val="2"/>
        <scheme val="minor"/>
      </rPr>
      <t xml:space="preserve">Se realizó la comercialización de 5810 kg de chipa de caucho durante este trimestre, y se genero $ 3757.00; </t>
    </r>
    <r>
      <rPr>
        <b/>
        <sz val="11"/>
        <color theme="1"/>
        <rFont val="Calibri"/>
        <family val="2"/>
        <scheme val="minor"/>
      </rPr>
      <t xml:space="preserve">JUNIO: </t>
    </r>
    <r>
      <rPr>
        <sz val="11"/>
        <color theme="1"/>
        <rFont val="Calibri"/>
        <family val="2"/>
        <scheme val="minor"/>
      </rPr>
      <t xml:space="preserve">No hubo venta, debido que la casa comercial que recepta el caucho, no atendió debido a la emergencia sanitaria que vive el país: </t>
    </r>
    <r>
      <rPr>
        <b/>
        <sz val="11"/>
        <color theme="1"/>
        <rFont val="Calibri"/>
        <family val="2"/>
        <scheme val="minor"/>
      </rPr>
      <t xml:space="preserve">JULIO-AGOSTO: </t>
    </r>
    <r>
      <rPr>
        <sz val="11"/>
        <color theme="1"/>
        <rFont val="Calibri"/>
        <family val="2"/>
        <scheme val="minor"/>
      </rPr>
      <t xml:space="preserve">Se comercializó 1052,00 y 8,00 respectivamente. </t>
    </r>
    <r>
      <rPr>
        <b/>
        <sz val="11"/>
        <color theme="1"/>
        <rFont val="Calibri"/>
        <family val="2"/>
        <scheme val="minor"/>
      </rPr>
      <t xml:space="preserve">OCTUBRE: </t>
    </r>
    <r>
      <rPr>
        <sz val="11"/>
        <color theme="1"/>
        <rFont val="Calibri"/>
        <family val="2"/>
        <scheme val="minor"/>
      </rPr>
      <t xml:space="preserve"> SE INGRESO $ 1352,00; </t>
    </r>
    <r>
      <rPr>
        <b/>
        <sz val="11"/>
        <color theme="1"/>
        <rFont val="Calibri"/>
        <family val="2"/>
        <scheme val="minor"/>
      </rPr>
      <t xml:space="preserve">DICIEMBRE: </t>
    </r>
    <r>
      <rPr>
        <sz val="11"/>
        <color theme="1"/>
        <rFont val="Calibri"/>
        <family val="2"/>
        <scheme val="minor"/>
      </rPr>
      <t xml:space="preserve">Se ingresó </t>
    </r>
    <r>
      <rPr>
        <u/>
        <sz val="11"/>
        <color theme="1"/>
        <rFont val="Calibri"/>
        <family val="2"/>
        <scheme val="minor"/>
      </rPr>
      <t xml:space="preserve"> 1172,00; Suman 2020 $ 7.341,00</t>
    </r>
  </si>
  <si>
    <r>
      <rPr>
        <b/>
        <sz val="11"/>
        <color theme="1"/>
        <rFont val="Calibri"/>
        <family val="2"/>
        <scheme val="minor"/>
      </rPr>
      <t>JUNIO:</t>
    </r>
    <r>
      <rPr>
        <sz val="11"/>
        <color theme="1"/>
        <rFont val="Calibri"/>
        <family val="2"/>
        <scheme val="minor"/>
      </rPr>
      <t xml:space="preserve"> Se realizó el informe del comportamiento agronómico del cultivo. </t>
    </r>
    <r>
      <rPr>
        <b/>
        <sz val="11"/>
        <color theme="1"/>
        <rFont val="Calibri"/>
        <family val="2"/>
        <scheme val="minor"/>
      </rPr>
      <t xml:space="preserve">DICIEMBRE: </t>
    </r>
    <r>
      <rPr>
        <sz val="11"/>
        <color theme="1"/>
        <rFont val="Calibri"/>
        <family val="2"/>
        <scheme val="minor"/>
      </rPr>
      <t>Ensayo de cacao, hasta el momento el cultivo tiene 11 meses de establecido, cabe indicar que es un rubro de ciclo perenne, por lo que se necesita por lo menos un año más para comenzar a registrar información de producción y productividad.</t>
    </r>
  </si>
  <si>
    <r>
      <rPr>
        <b/>
        <sz val="11"/>
        <color theme="1"/>
        <rFont val="Calibri"/>
        <family val="2"/>
        <scheme val="minor"/>
      </rPr>
      <t xml:space="preserve">ENERO-FEBRERO: </t>
    </r>
    <r>
      <rPr>
        <sz val="11"/>
        <color theme="1"/>
        <rFont val="Calibri"/>
        <family val="2"/>
        <scheme val="minor"/>
      </rPr>
      <t xml:space="preserve">Instalación de la parcela; </t>
    </r>
    <r>
      <rPr>
        <b/>
        <sz val="11"/>
        <color theme="1"/>
        <rFont val="Calibri"/>
        <family val="2"/>
        <scheme val="minor"/>
      </rPr>
      <t xml:space="preserve">ABRIL-JUNIO: </t>
    </r>
    <r>
      <rPr>
        <sz val="11"/>
        <color theme="1"/>
        <rFont val="Calibri"/>
        <family val="2"/>
        <scheme val="minor"/>
      </rPr>
      <t xml:space="preserve">Se sembró cacao de variedad 800 y 801, en la zona del paraíso escondido de Mocache.  </t>
    </r>
    <r>
      <rPr>
        <b/>
        <sz val="11"/>
        <color theme="1"/>
        <rFont val="Calibri"/>
        <family val="2"/>
        <scheme val="minor"/>
      </rPr>
      <t>JULIO-SEPTIEMBRE:</t>
    </r>
    <r>
      <rPr>
        <sz val="11"/>
        <color theme="1"/>
        <rFont val="Calibri"/>
        <family val="2"/>
        <scheme val="minor"/>
      </rPr>
      <t xml:space="preserve"> Parcela de cacao instalada en el sector de Paraiso  Escondido de Mocache donde se ha realizado control de malezas, fertilización de acuerdo potrocolo.; </t>
    </r>
    <r>
      <rPr>
        <b/>
        <sz val="11"/>
        <color theme="1"/>
        <rFont val="Calibri"/>
        <family val="2"/>
        <scheme val="minor"/>
      </rPr>
      <t>OCTUBRE-DICIEMBRE:</t>
    </r>
    <r>
      <rPr>
        <sz val="11"/>
        <color theme="1"/>
        <rFont val="Calibri"/>
        <family val="2"/>
        <scheme val="minor"/>
      </rPr>
      <t xml:space="preserve"> se ha realizado control de malezas, fertilización de acuerdo potrocolo</t>
    </r>
  </si>
  <si>
    <r>
      <rPr>
        <b/>
        <sz val="11"/>
        <color theme="1"/>
        <rFont val="Calibri"/>
        <family val="2"/>
        <scheme val="minor"/>
      </rPr>
      <t>MAYO</t>
    </r>
    <r>
      <rPr>
        <sz val="11"/>
        <color theme="1"/>
        <rFont val="Calibri"/>
        <family val="2"/>
        <scheme val="minor"/>
      </rPr>
      <t xml:space="preserve">: Se emitió el informe correspondiente de la parcela de maíz éopoca lluviosa.; </t>
    </r>
    <r>
      <rPr>
        <b/>
        <sz val="11"/>
        <color theme="1"/>
        <rFont val="Calibri"/>
        <family val="2"/>
        <scheme val="minor"/>
      </rPr>
      <t>OCTUBRE:</t>
    </r>
    <r>
      <rPr>
        <sz val="11"/>
        <color theme="1"/>
        <rFont val="Calibri"/>
        <family val="2"/>
        <scheme val="minor"/>
      </rPr>
      <t>Ensayo de maíz, se cuenta con informe de resultados obtenidos al realizar proyecto Evaluación del comportamiento agronómico, sanitario y productivo de cuatro Híbridos de maíz sembrados en la zona de Mocache en la época seca y época lluviosa</t>
    </r>
  </si>
  <si>
    <r>
      <rPr>
        <b/>
        <sz val="11"/>
        <color theme="1"/>
        <rFont val="Calibri"/>
        <family val="2"/>
        <scheme val="minor"/>
      </rPr>
      <t>MAYO:</t>
    </r>
    <r>
      <rPr>
        <sz val="11"/>
        <color theme="1"/>
        <rFont val="Calibri"/>
        <family val="2"/>
        <scheme val="minor"/>
      </rPr>
      <t xml:space="preserve"> No hubo informe de la parecela, debido que no se realizó la actividad, en vista de la pandemia. </t>
    </r>
    <r>
      <rPr>
        <b/>
        <sz val="11"/>
        <color theme="1"/>
        <rFont val="Calibri"/>
        <family val="2"/>
        <scheme val="minor"/>
      </rPr>
      <t xml:space="preserve">DICIEMBRE: </t>
    </r>
    <r>
      <rPr>
        <sz val="11"/>
        <color theme="1"/>
        <rFont val="Calibri"/>
        <family val="2"/>
        <scheme val="minor"/>
      </rPr>
      <t>Ensayo de pastos, la parcela de forraje se instaló en el mes octubre, por lo que hasta el momento solo se cuenta con información parcial sobre el desarrollo del cultivo (adaptación).</t>
    </r>
  </si>
  <si>
    <r>
      <rPr>
        <b/>
        <sz val="11"/>
        <color theme="1"/>
        <rFont val="Calibri"/>
        <family val="2"/>
        <scheme val="minor"/>
      </rPr>
      <t xml:space="preserve">ABRIL: </t>
    </r>
    <r>
      <rPr>
        <sz val="11"/>
        <color theme="1"/>
        <rFont val="Calibri"/>
        <family val="2"/>
        <scheme val="minor"/>
      </rPr>
      <t xml:space="preserve"> Se recibió y peso la materia prima; se realizó la elección de mazorcas (descarte de mazorcas enfermas y fuera de tipo); secamiento (eliminación de humedad de maíz en mazorca) desgrane manual de mazorcas seleccionadas con el 12%; limpieza y clasificación (eliminación de grano pequeño partido y mal formado e impurezas y / clasificación por peso específico (obtención de semilla de mayor peso. Solo el lote 1 esta finalizado el proceso de beneficio, los demás en el transcurso de 15 días.</t>
    </r>
    <r>
      <rPr>
        <b/>
        <sz val="11"/>
        <color theme="1"/>
        <rFont val="Calibri"/>
        <family val="2"/>
        <scheme val="minor"/>
      </rPr>
      <t xml:space="preserve"> JUNIO:</t>
    </r>
    <r>
      <rPr>
        <sz val="11"/>
        <color theme="1"/>
        <rFont val="Calibri"/>
        <family val="2"/>
        <scheme val="minor"/>
      </rPr>
      <t xml:space="preserve"> Se realizó la recepción de materia prima, selección de mazorcas, secamiento (eliminación de humedad de maíz en mazorca, desgrane y comercialización de maíz comercial masculino, desgrane de mazorcas seleccionadas, limpieza y clasificación: eliminación de grano pequeño partido y mal formado e impurezas, clasificación por peso específico; </t>
    </r>
    <r>
      <rPr>
        <b/>
        <sz val="11"/>
        <color theme="1"/>
        <rFont val="Calibri"/>
        <family val="2"/>
        <scheme val="minor"/>
      </rPr>
      <t xml:space="preserve">NOVIEMBRE-DICEIMBRE: </t>
    </r>
    <r>
      <rPr>
        <sz val="11"/>
        <color theme="1"/>
        <rFont val="Calibri"/>
        <family val="2"/>
        <scheme val="minor"/>
      </rPr>
      <t xml:space="preserve">Se realizó la recepción de materia prima, selección de mazorcas, secamiento (eliminación de humedad de maíz en mazorca, desgrane y comercialización de maíz comercial masculino, desgrane de mazorcas seleccionadas, limpieza y clasificación: eliminación de grano pequeño partido y mal formado e impurezas, clasificación por peso específico </t>
    </r>
  </si>
  <si>
    <r>
      <rPr>
        <b/>
        <sz val="11"/>
        <color theme="1"/>
        <rFont val="Calibri"/>
        <family val="2"/>
        <scheme val="minor"/>
      </rPr>
      <t>ENERO:</t>
    </r>
    <r>
      <rPr>
        <sz val="11"/>
        <color theme="1"/>
        <rFont val="Calibri"/>
        <family val="2"/>
        <scheme val="minor"/>
      </rPr>
      <t xml:space="preserve">Se realizó analisis de suelos, preparación del suelo (pase romplow e incorporación de cal para corrección de pH suelo), en Lote 5. </t>
    </r>
    <r>
      <rPr>
        <b/>
        <sz val="11"/>
        <color theme="1"/>
        <rFont val="Calibri"/>
        <family val="2"/>
        <scheme val="minor"/>
      </rPr>
      <t xml:space="preserve">ABRIL-JUNIO: </t>
    </r>
    <r>
      <rPr>
        <sz val="11"/>
        <color theme="1"/>
        <rFont val="Calibri"/>
        <family val="2"/>
        <scheme val="minor"/>
      </rPr>
      <t xml:space="preserve">El retraso de siembra de este lote se debe, a que en esta emergencia sanitaria (covid-19), se han priorizado actividades de cosecha de lotes 1, 2, 4, 13, 14, 15,7,8; beneficio de semilla de materia prima proveniente de lotes 1, 2, 4, 13, 14, 15,7,8; fertilización, control de insectos-plagas en lotes 3,10,11,17,18; con la jornada parcial y cronograma de asistencia de trabajadores (solo venían medio día, por 2, 3 a 4 días a la semana); </t>
    </r>
    <r>
      <rPr>
        <b/>
        <sz val="11"/>
        <color theme="1"/>
        <rFont val="Calibri"/>
        <family val="2"/>
        <scheme val="minor"/>
      </rPr>
      <t xml:space="preserve">JULIO-AGOSTO: </t>
    </r>
    <r>
      <rPr>
        <sz val="11"/>
        <color theme="1"/>
        <rFont val="Calibri"/>
        <family val="2"/>
        <scheme val="minor"/>
      </rPr>
      <t xml:space="preserve">Se realizó aplicación de riego por aspersión: gran cañón; tratamiento de semilla y siembra mecanizada del parental e incorporación de fertilizante; control pre-post-emergente de malezas; aplicación mecanizada de la mezcla de herbicidas pre-post-emergente + insecticida aplicación de riego por aspersión-gran cañón; control fitosanitario: aplicación mecanizada de la mezcla de insecticidas; fertilización complementaria: aplicación manual de mezcla de fertilizantes; aplicación mecanizada de insecticida+ fertilizante foliar); </t>
    </r>
    <r>
      <rPr>
        <b/>
        <sz val="11"/>
        <color theme="1"/>
        <rFont val="Calibri"/>
        <family val="2"/>
        <scheme val="minor"/>
      </rPr>
      <t xml:space="preserve">OCTUBRE-DICIEMBRE: </t>
    </r>
    <r>
      <rPr>
        <sz val="11"/>
        <color theme="1"/>
        <rFont val="Calibri"/>
        <family val="2"/>
        <scheme val="minor"/>
      </rPr>
      <t>Se realizaron labores culturales de cosecha manual de mazorcas de maíz y entrega de materia prima de estos parentales de lotes de multiplicaciónde semilla básica de maíz, progenitor femenino L-41-2-6-1 Pichilingue-7928.</t>
    </r>
  </si>
  <si>
    <r>
      <rPr>
        <b/>
        <sz val="11"/>
        <color theme="1"/>
        <rFont val="Calibri"/>
        <family val="2"/>
        <scheme val="minor"/>
      </rPr>
      <t>ENERO:</t>
    </r>
    <r>
      <rPr>
        <sz val="11"/>
        <color theme="1"/>
        <rFont val="Calibri"/>
        <family val="2"/>
        <scheme val="minor"/>
      </rPr>
      <t xml:space="preserve">Se realizó análisis de suelos, preparación del suelo (pase romplow e incorporación de cal para corrección de pH suelo), en Lote 6. </t>
    </r>
    <r>
      <rPr>
        <b/>
        <sz val="11"/>
        <color theme="1"/>
        <rFont val="Calibri"/>
        <family val="2"/>
        <scheme val="minor"/>
      </rPr>
      <t xml:space="preserve">ABRIL-JUNIO: </t>
    </r>
    <r>
      <rPr>
        <sz val="11"/>
        <color theme="1"/>
        <rFont val="Calibri"/>
        <family val="2"/>
        <scheme val="minor"/>
      </rPr>
      <t>El retraso de siembra de este lote se debe, a que en esta emergencia sanitaria (covid-19), se han priorizado actividades de cosecha de lotes 1, 2, 4, 13, 14, 15,7,8; beneficio de semilla de materia prima proveniente de lotes 1, 2, 4, 13, 14, 15,7,8; fertilización, control de insectos-plagas en lotes 3,10,11,17,18; con la jornada parcial y cronograma de asistencia de trabajadores (solo venían medio día, por 2, 3 a 4 días a la semana).</t>
    </r>
    <r>
      <rPr>
        <b/>
        <sz val="11"/>
        <color theme="1"/>
        <rFont val="Calibri"/>
        <family val="2"/>
        <scheme val="minor"/>
      </rPr>
      <t xml:space="preserve">JULIO-AGOSTO: </t>
    </r>
    <r>
      <rPr>
        <sz val="11"/>
        <color theme="1"/>
        <rFont val="Calibri"/>
        <family val="2"/>
        <scheme val="minor"/>
      </rPr>
      <t xml:space="preserve">Se realizó aplicación de riego por aspersión: gran cañón; tratamiento de semilla y siembra mecanizada del parental e incorporación de fertilizante; control pre-post-emergente de malezas; aplicación mecanizada de la mezcla de herbicidas pre-post-emergente + insecticida aplicación de riego por aspersión-gran cañón; control fitosanitario: aplicación mecanizada de la mezcla de insecticidas; fertilización complementaria: aplicación manual de mezcla de fertilizantes; aplicación mecanizada de insecticida+ fertilizante foliar); </t>
    </r>
    <r>
      <rPr>
        <b/>
        <sz val="11"/>
        <color theme="1"/>
        <rFont val="Calibri"/>
        <family val="2"/>
        <scheme val="minor"/>
      </rPr>
      <t xml:space="preserve">OCTUBRE-DICIEMBRE: </t>
    </r>
    <r>
      <rPr>
        <sz val="11"/>
        <color theme="1"/>
        <rFont val="Calibri"/>
        <family val="2"/>
        <scheme val="minor"/>
      </rPr>
      <t>Se realizaron labores culturales de cosecha manual de mazorcas de maíz y entrega de materia prima de estos parentales de lotes de multiplicación de semilla básica de maíz, progenitor masculino L-237-2-1-3 Población-A1.</t>
    </r>
  </si>
  <si>
    <r>
      <t xml:space="preserve">noviembre-diciembre: </t>
    </r>
    <r>
      <rPr>
        <sz val="11"/>
        <color theme="1"/>
        <rFont val="Calibri"/>
        <family val="2"/>
        <scheme val="minor"/>
      </rPr>
      <t>Se realizó el beneficio parcial de estos parentales.</t>
    </r>
  </si>
  <si>
    <r>
      <rPr>
        <b/>
        <sz val="11"/>
        <rFont val="Calibri"/>
        <family val="2"/>
        <scheme val="minor"/>
      </rPr>
      <t>ENERO-MARZO:</t>
    </r>
    <r>
      <rPr>
        <sz val="11"/>
        <rFont val="Calibri"/>
        <family val="2"/>
        <scheme val="minor"/>
      </rPr>
      <t xml:space="preserve"> Se realizó analisis de suelos, preparación del suelo (pase romplow e incorporación de cal para corrección de pH suelo), siembra, labores culturales: primera aplicacación de primera fracción de fertilización, aplicación mecanizada de insecticida, fungicida, fertilizante foliar, aplicación complementaria de urea, control de malezas mecanizado y manual, despanojado en Lote  13 /// Se realizó analisis de suelos, preparación del suelo (pase romplow e incorporación de cal para corrección de pH suelo), en Lote 17. </t>
    </r>
    <r>
      <rPr>
        <b/>
        <sz val="11"/>
        <rFont val="Calibri"/>
        <family val="2"/>
        <scheme val="minor"/>
      </rPr>
      <t>MAYO-JUNIO:</t>
    </r>
    <r>
      <rPr>
        <sz val="11"/>
        <rFont val="Calibri"/>
        <family val="2"/>
        <scheme val="minor"/>
      </rPr>
      <t xml:space="preserve"> II TRIMESTRE: Se realizó la labor cultural de cosecha manual de mazorcas de maíz. Los demás lotes se encuentran sembrados en esta época seca; </t>
    </r>
    <r>
      <rPr>
        <b/>
        <sz val="11"/>
        <rFont val="Calibri"/>
        <family val="2"/>
        <scheme val="minor"/>
      </rPr>
      <t xml:space="preserve">JULIO-AGOSTO: </t>
    </r>
    <r>
      <rPr>
        <sz val="11"/>
        <rFont val="Calibri"/>
        <family val="2"/>
        <scheme val="minor"/>
      </rPr>
      <t xml:space="preserve">Se realizó aplicación de riego por aspersión: gran cañón; tratamiento de semilla y siembra mecanizada del parental femenino y masculino e incorporación de fertilizante; control pre-post-emergente de malezas; aplicación mecanizada de la mezcla de herbicidas pre-post-emergente + insecticida aplicación de riego por aspersión-gran cañón; control fitosanitario: aplicación mecanizada de la mezcla de insecticidas; fertilización complementaria: aplicación manual de mezcla de fertilizantes; aplicación mecanizada de insecticida+ fertilizante foliar); emasculación y /o eliminación manual continua de flor masculina en hileras femeninas de maíz  </t>
    </r>
    <r>
      <rPr>
        <b/>
        <sz val="11"/>
        <rFont val="Calibri"/>
        <family val="2"/>
        <scheme val="minor"/>
      </rPr>
      <t>OCTUBRE-DICIEMBRE:</t>
    </r>
    <r>
      <rPr>
        <sz val="11"/>
        <rFont val="Calibri"/>
        <family val="2"/>
        <scheme val="minor"/>
      </rPr>
      <t xml:space="preserve"> Se realizó control post-emergente de malezas/control manual de malezas- chapia; cosecha manual de mazorcas de maíz en hileras femeninas</t>
    </r>
  </si>
  <si>
    <r>
      <t>MAYO-JUNIO:</t>
    </r>
    <r>
      <rPr>
        <sz val="11"/>
        <rFont val="Calibri"/>
        <family val="2"/>
        <scheme val="minor"/>
      </rPr>
      <t xml:space="preserve"> Se recibió y peso la materia prima del lote 13; se realizó la elección de mazorcas (descarte de mazorcas enfermas y fuera de tipo); secamiento (eliminación de humedad de maíz en mazorca) desgrane manual de mazorcas seleccionadas con el 12%; limpieza y clasificación (eliminación de grano pequeño partido y mal formado e impurezas y / clasificación por peso específico (obtención de semilla de mayor peso yreporte de producción de semilla. </t>
    </r>
    <r>
      <rPr>
        <b/>
        <sz val="11"/>
        <rFont val="Calibri"/>
        <family val="2"/>
        <scheme val="minor"/>
      </rPr>
      <t>NOVIEMBRE-DICIEMBRE:</t>
    </r>
    <r>
      <rPr>
        <sz val="11"/>
        <rFont val="Calibri"/>
        <family val="2"/>
        <scheme val="minor"/>
      </rPr>
      <t xml:space="preserve"> Se realizó el beneficio parcial de este material.</t>
    </r>
  </si>
  <si>
    <r>
      <rPr>
        <b/>
        <sz val="11"/>
        <color theme="1"/>
        <rFont val="Calibri"/>
        <family val="2"/>
        <scheme val="minor"/>
      </rPr>
      <t>ENERO-MARZO:</t>
    </r>
    <r>
      <rPr>
        <sz val="11"/>
        <color theme="1"/>
        <rFont val="Calibri"/>
        <family val="2"/>
        <scheme val="minor"/>
      </rPr>
      <t xml:space="preserve">Se realizó analisis de suelos, preparación del suelo (pase romplow e incorporación de cal para corrección de pH suelo), siembra, labores culturales: primera aplicacación de primera fracción de fertilización, aplicación mecanizada de insecticida, fungicida, fertilizante foliar, aplicación complementaria de urea, control de malezas mecanizado y manual, despanojado en Lote 7 y 8 </t>
    </r>
    <r>
      <rPr>
        <b/>
        <sz val="11"/>
        <color theme="1"/>
        <rFont val="Calibri"/>
        <family val="2"/>
        <scheme val="minor"/>
      </rPr>
      <t>ABRIL-MAYO:</t>
    </r>
    <r>
      <rPr>
        <sz val="11"/>
        <color theme="1"/>
        <rFont val="Calibri"/>
        <family val="2"/>
        <scheme val="minor"/>
      </rPr>
      <t xml:space="preserve"> Se realizó la labor cultural de cosecha manual de mazorcas de maíz; </t>
    </r>
    <r>
      <rPr>
        <b/>
        <sz val="11"/>
        <color theme="1"/>
        <rFont val="Calibri"/>
        <family val="2"/>
        <scheme val="minor"/>
      </rPr>
      <t>JULIO-AGOSTO:</t>
    </r>
    <r>
      <rPr>
        <sz val="11"/>
        <color theme="1"/>
        <rFont val="Calibri"/>
        <family val="2"/>
        <scheme val="minor"/>
      </rPr>
      <t xml:space="preserve"> Se realizó aplicación de riego por aspersión: gran cañón; tratamiento de semilla y siembra mecanizada del parental femenino y masculino e incorporación de fertilizante; control pre-post-emergente de malezas; aplicación mecanizada de la mezcla de herbicidas pre-post-emergente + insecticida aplicación de riego por aspersión-gran cañón; control fitosanitario: aplicación mecanizada de la mezcla de insecticidas; fertilización complementaria: aplicación manual de mezcla de fertilizantes; aplicación mecanizada de insecticida+ fertilizante foliar); emasculación y /o eliminación manual continua de flor masculina en hileras femeninas de maíz en Lote 16; </t>
    </r>
    <r>
      <rPr>
        <b/>
        <sz val="11"/>
        <color theme="1"/>
        <rFont val="Calibri"/>
        <family val="2"/>
        <scheme val="minor"/>
      </rPr>
      <t xml:space="preserve">OCTUBRE-DICIEMBRE: </t>
    </r>
    <r>
      <rPr>
        <sz val="11"/>
        <color theme="1"/>
        <rFont val="Calibri"/>
        <family val="2"/>
        <scheme val="minor"/>
      </rPr>
      <t>Se realizó control post-emergente de malezas/control manual de malezas- chapia; cosecha manual de mazorcas de maíz en hileras femeninas</t>
    </r>
  </si>
  <si>
    <r>
      <rPr>
        <b/>
        <sz val="11"/>
        <color theme="1"/>
        <rFont val="Calibri"/>
        <family val="2"/>
        <scheme val="minor"/>
      </rPr>
      <t>MAYO-JUNIO</t>
    </r>
    <r>
      <rPr>
        <sz val="11"/>
        <color theme="1"/>
        <rFont val="Calibri"/>
        <family val="2"/>
        <scheme val="minor"/>
      </rPr>
      <t xml:space="preserve">: Se recibió y peso la materia prima; se realizó la elección de mazorcas (descarte de mazorcas enfermas y fuera de tipo); secamiento (eliminación de humedad de maíz en mazorca) desgrane manual de mazorcas seleccionadas con el 12%; limpieza y clasificación (eliminación de grano pequeño partido y mal formado e impurezas y / clasificación por peso específico (obtención de semilla de mayor peso. 
</t>
    </r>
    <r>
      <rPr>
        <b/>
        <sz val="11"/>
        <color theme="1"/>
        <rFont val="Calibri"/>
        <family val="2"/>
        <scheme val="minor"/>
      </rPr>
      <t xml:space="preserve">NOVIEMBRE-DICIEMBRE:  </t>
    </r>
    <r>
      <rPr>
        <sz val="11"/>
        <color theme="1"/>
        <rFont val="Calibri"/>
        <family val="2"/>
        <scheme val="minor"/>
      </rPr>
      <t>Se recibió la materia prima y se realizó el beneficio parcial de este material.</t>
    </r>
  </si>
  <si>
    <r>
      <rPr>
        <b/>
        <sz val="11"/>
        <color theme="1"/>
        <rFont val="Calibri"/>
        <family val="2"/>
        <scheme val="minor"/>
      </rPr>
      <t>ENERO: S</t>
    </r>
    <r>
      <rPr>
        <sz val="11"/>
        <color theme="1"/>
        <rFont val="Calibri"/>
        <family val="2"/>
        <scheme val="minor"/>
      </rPr>
      <t xml:space="preserve">e realizó analisis de suelos, preparación del suelo (pase romplow e incorporación de cal para corrección de pH suelo), y manejo de barbecho, en Lote 10  y 11. </t>
    </r>
    <r>
      <rPr>
        <b/>
        <sz val="11"/>
        <color theme="1"/>
        <rFont val="Calibri"/>
        <family val="2"/>
        <scheme val="minor"/>
      </rPr>
      <t xml:space="preserve">MAYO-JUNIO: </t>
    </r>
    <r>
      <rPr>
        <sz val="11"/>
        <color theme="1"/>
        <rFont val="Calibri"/>
        <family val="2"/>
        <scheme val="minor"/>
      </rPr>
      <t xml:space="preserve">Se realizó la siembra; control pre-post-emergente de malezas/aplicación mecanizada de herbicidas pre-post-emergentes); control post-emergente de malezas/aplicación mecanizada de herbicidas post-emergentes selectivo al cultivo de soya); control post-emergente de malezas/aplicación mecanizada de herbicida post-emergente selectivo a soya); labores culturales/control fitosanitario/aplicación mecanizada de insecticida + fertilizante foliar); control fitosanitario/aplicación mecanizada de la mezcla de insecticida + fungicida + urea al 2%) y control fitosanitario/aplicación mecanizada de; </t>
    </r>
    <r>
      <rPr>
        <b/>
        <sz val="11"/>
        <color theme="1"/>
        <rFont val="Calibri"/>
        <family val="2"/>
        <scheme val="minor"/>
      </rPr>
      <t xml:space="preserve">JULIO: 
</t>
    </r>
    <r>
      <rPr>
        <sz val="11"/>
        <color theme="1"/>
        <rFont val="Calibri"/>
        <family val="2"/>
        <scheme val="minor"/>
      </rPr>
      <t xml:space="preserve">Se realizó la labor cultural de control post-emergente de malezas; chapia); se realizó la cosecha o trillado mecanizado directo de soya </t>
    </r>
    <r>
      <rPr>
        <b/>
        <sz val="11"/>
        <color theme="1"/>
        <rFont val="Calibri"/>
        <family val="2"/>
        <scheme val="minor"/>
      </rPr>
      <t>AGOSTO-SEPTIEMBRE:</t>
    </r>
    <r>
      <rPr>
        <sz val="11"/>
        <color theme="1"/>
        <rFont val="Calibri"/>
        <family val="2"/>
        <scheme val="minor"/>
      </rPr>
      <t xml:space="preserve"> Se realizó el manejo agronómico y registro de labores en libros de campos de los lotes de producción de semillas registrada de soya.</t>
    </r>
  </si>
  <si>
    <r>
      <rPr>
        <b/>
        <sz val="11"/>
        <color theme="1"/>
        <rFont val="Calibri"/>
        <family val="2"/>
        <scheme val="minor"/>
      </rPr>
      <t>ENERO:</t>
    </r>
    <r>
      <rPr>
        <sz val="11"/>
        <color theme="1"/>
        <rFont val="Calibri"/>
        <family val="2"/>
        <scheme val="minor"/>
      </rPr>
      <t xml:space="preserve">Se realizó análisis de suelos, preparación del suelo (pase romplow e incorporación de cal para corrección de pH suelo), y manejo de barbecho, en Lote 9. </t>
    </r>
    <r>
      <rPr>
        <b/>
        <sz val="11"/>
        <color theme="1"/>
        <rFont val="Calibri"/>
        <family val="2"/>
        <scheme val="minor"/>
      </rPr>
      <t xml:space="preserve">JUNIO: </t>
    </r>
    <r>
      <rPr>
        <sz val="11"/>
        <color theme="1"/>
        <rFont val="Calibri"/>
        <family val="2"/>
        <scheme val="minor"/>
      </rPr>
      <t xml:space="preserve">El retraso de siembra de este lote se debe, a que en esta emergencia sanitaria (covid-19), se han priorizado actividades de cosecha de lotes de maíz duro 1, 2, 4, 13, 14, 15,7,8; beneficio de semilla de materia prima proveniente de lotes 1, 2, 4, 13, 14, 15,7,8; fertilización, control de insectos-plagas en lotes 3,10,11,17,18; con la jornada parcial y cronograma de asistencia de trabajadores (solo venían medio día, por 2, 3 a 4 días a la semana); </t>
    </r>
    <r>
      <rPr>
        <b/>
        <sz val="11"/>
        <color theme="1"/>
        <rFont val="Calibri"/>
        <family val="2"/>
        <scheme val="minor"/>
      </rPr>
      <t xml:space="preserve">JULIO-SEPTIEMBRE: </t>
    </r>
    <r>
      <rPr>
        <sz val="11"/>
        <color theme="1"/>
        <rFont val="Calibri"/>
        <family val="2"/>
        <scheme val="minor"/>
      </rPr>
      <t xml:space="preserve">Se realizó la preparación del suelo; aplicación de riego; tratamiento y siembra de semilla; control  pre-post-emergente de malezas/aplicación mecanizada de herbicidas pre-post-emergente + insecticida; control fitosanitario/aplicación mecanizada de insecticidas +  fertilizante foliar; </t>
    </r>
    <r>
      <rPr>
        <b/>
        <sz val="11"/>
        <color theme="1"/>
        <rFont val="Calibri"/>
        <family val="2"/>
        <scheme val="minor"/>
      </rPr>
      <t xml:space="preserve">OCTUBRE-DICIEMBRE: </t>
    </r>
    <r>
      <rPr>
        <sz val="11"/>
        <color theme="1"/>
        <rFont val="Calibri"/>
        <family val="2"/>
        <scheme val="minor"/>
      </rPr>
      <t>Se realizaron labores culturales de cosecha mecanizada y entrega de materia prima.</t>
    </r>
  </si>
  <si>
    <r>
      <t xml:space="preserve">MAYO-JUNIO: </t>
    </r>
    <r>
      <rPr>
        <sz val="11"/>
        <color theme="1"/>
        <rFont val="Calibri"/>
        <family val="2"/>
        <scheme val="minor"/>
      </rPr>
      <t xml:space="preserve">Por retraso en la siembra, debido a la emergencia sanitaria, fueron priorizadas actividades; </t>
    </r>
    <r>
      <rPr>
        <b/>
        <sz val="11"/>
        <color theme="1"/>
        <rFont val="Calibri"/>
        <family val="2"/>
        <scheme val="minor"/>
      </rPr>
      <t>OCTUBRE-DICIEMBRE:</t>
    </r>
    <r>
      <rPr>
        <sz val="11"/>
        <color theme="1"/>
        <rFont val="Calibri"/>
        <family val="2"/>
        <scheme val="minor"/>
      </rPr>
      <t xml:space="preserve"> Se realizó el beneficio (secamiento y almacenamiento en tanques)</t>
    </r>
  </si>
  <si>
    <r>
      <rPr>
        <b/>
        <sz val="11"/>
        <color theme="1"/>
        <rFont val="Calibri"/>
        <family val="2"/>
        <scheme val="minor"/>
      </rPr>
      <t>ENERO:</t>
    </r>
    <r>
      <rPr>
        <sz val="11"/>
        <color theme="1"/>
        <rFont val="Calibri"/>
        <family val="2"/>
        <scheme val="minor"/>
      </rPr>
      <t xml:space="preserve"> Se realizó labores culturles: deshierbes, control mecánico de malezas, control químico de malezas, </t>
    </r>
    <r>
      <rPr>
        <b/>
        <sz val="11"/>
        <color theme="1"/>
        <rFont val="Calibri"/>
        <family val="2"/>
        <scheme val="minor"/>
      </rPr>
      <t>ABRIL-JUNIO:</t>
    </r>
    <r>
      <rPr>
        <sz val="11"/>
        <color theme="1"/>
        <rFont val="Calibri"/>
        <family val="2"/>
        <scheme val="minor"/>
      </rPr>
      <t xml:space="preserve"> Se realizó labores culturales: deshierbes, control mecánico de malezas, control químico de malezas. </t>
    </r>
    <r>
      <rPr>
        <b/>
        <sz val="11"/>
        <color theme="1"/>
        <rFont val="Calibri"/>
        <family val="2"/>
        <scheme val="minor"/>
      </rPr>
      <t>JULIO.SEPTIEMBRE:</t>
    </r>
    <r>
      <rPr>
        <sz val="11"/>
        <color theme="1"/>
        <rFont val="Calibri"/>
        <family val="2"/>
        <scheme val="minor"/>
      </rPr>
      <t xml:space="preserve"> Se realizó labores culturales: deshierbes, control mecánico de malezas, control químico de malezas; </t>
    </r>
    <r>
      <rPr>
        <b/>
        <sz val="11"/>
        <color theme="1"/>
        <rFont val="Calibri"/>
        <family val="2"/>
        <scheme val="minor"/>
      </rPr>
      <t>OCTUBRE-DICIEMBRE:</t>
    </r>
    <r>
      <rPr>
        <sz val="11"/>
        <color theme="1"/>
        <rFont val="Calibri"/>
        <family val="2"/>
        <scheme val="minor"/>
      </rPr>
      <t xml:space="preserve"> Se realizaron labores culturales de cosecha mecanizada y entrega de materia prima.</t>
    </r>
  </si>
  <si>
    <r>
      <t xml:space="preserve"> II TRIMESTRE: Se comercializaron varetas (625) durante este trimestre, generando ingreso de 625 en el mes de </t>
    </r>
    <r>
      <rPr>
        <b/>
        <sz val="11"/>
        <color theme="1"/>
        <rFont val="Calibri"/>
        <family val="2"/>
        <scheme val="minor"/>
      </rPr>
      <t xml:space="preserve">MAYO, </t>
    </r>
    <r>
      <rPr>
        <sz val="11"/>
        <color theme="1"/>
        <rFont val="Calibri"/>
        <family val="2"/>
        <scheme val="minor"/>
      </rPr>
      <t xml:space="preserve">cumpliendo la meta planificada; </t>
    </r>
    <r>
      <rPr>
        <b/>
        <sz val="11"/>
        <color theme="1"/>
        <rFont val="Calibri"/>
        <family val="2"/>
        <scheme val="minor"/>
      </rPr>
      <t>OCTUBRE-DICIEMBRE:</t>
    </r>
    <r>
      <rPr>
        <sz val="11"/>
        <color theme="1"/>
        <rFont val="Calibri"/>
        <family val="2"/>
        <scheme val="minor"/>
      </rPr>
      <t xml:space="preserve"> Se realizó el beneficio (secamiento y almacenamiento en tanques)</t>
    </r>
  </si>
  <si>
    <r>
      <rPr>
        <b/>
        <sz val="11"/>
        <color theme="1"/>
        <rFont val="Calibri"/>
        <family val="2"/>
        <scheme val="minor"/>
      </rPr>
      <t>ENERO-MARZO:</t>
    </r>
    <r>
      <rPr>
        <sz val="11"/>
        <color theme="1"/>
        <rFont val="Calibri"/>
        <family val="2"/>
        <scheme val="minor"/>
      </rPr>
      <t xml:space="preserve"> Se realizó labores culturales: deshierbes, control químico de malezas, cosecha </t>
    </r>
    <r>
      <rPr>
        <b/>
        <sz val="11"/>
        <color theme="1"/>
        <rFont val="Calibri"/>
        <family val="2"/>
        <scheme val="minor"/>
      </rPr>
      <t xml:space="preserve">ABRIL-JUNIO: </t>
    </r>
    <r>
      <rPr>
        <sz val="11"/>
        <color theme="1"/>
        <rFont val="Calibri"/>
        <family val="2"/>
        <scheme val="minor"/>
      </rPr>
      <t xml:space="preserve">Se realizó cosecha de mazorcas, labores culturales-control químico de malezas, fumigación con glifosato); control mecánico de malezas (moto guadaña); </t>
    </r>
    <r>
      <rPr>
        <b/>
        <sz val="11"/>
        <color theme="1"/>
        <rFont val="Calibri"/>
        <family val="2"/>
        <scheme val="minor"/>
      </rPr>
      <t xml:space="preserve">JULIO-SEPTIEMBRE: </t>
    </r>
    <r>
      <rPr>
        <sz val="11"/>
        <color theme="1"/>
        <rFont val="Calibri"/>
        <family val="2"/>
        <scheme val="minor"/>
      </rPr>
      <t xml:space="preserve">Se realizó labores culturales: deshierbes, control mecánico de malezas, control químico de malezas; </t>
    </r>
    <r>
      <rPr>
        <b/>
        <sz val="11"/>
        <color theme="1"/>
        <rFont val="Calibri"/>
        <family val="2"/>
        <scheme val="minor"/>
      </rPr>
      <t>OCTUBRE-DICIEMBRE:</t>
    </r>
    <r>
      <rPr>
        <sz val="11"/>
        <color theme="1"/>
        <rFont val="Calibri"/>
        <family val="2"/>
        <scheme val="minor"/>
      </rPr>
      <t xml:space="preserve"> Se realizó labores culturales: deshierbes, control mecánico de malezas, control químico de malezas.</t>
    </r>
  </si>
  <si>
    <r>
      <rPr>
        <b/>
        <sz val="11"/>
        <rFont val="Calibri"/>
        <family val="2"/>
        <scheme val="minor"/>
      </rPr>
      <t>ENERO-MARZO:</t>
    </r>
    <r>
      <rPr>
        <sz val="11"/>
        <rFont val="Calibri"/>
        <family val="2"/>
        <scheme val="minor"/>
      </rPr>
      <t xml:space="preserve">Se realizó cosecha de mazorcas para la comercialización por ($355) y consumo interno y para comercialización  </t>
    </r>
    <r>
      <rPr>
        <b/>
        <sz val="11"/>
        <rFont val="Calibri"/>
        <family val="2"/>
        <scheme val="minor"/>
      </rPr>
      <t>II TRIMESTRE.</t>
    </r>
    <r>
      <rPr>
        <sz val="11"/>
        <rFont val="Calibri"/>
        <family val="2"/>
        <scheme val="minor"/>
      </rPr>
      <t xml:space="preserve"> Se utilizaron 689 mazorcas para el consumo interno (siembras).  I</t>
    </r>
    <r>
      <rPr>
        <b/>
        <sz val="11"/>
        <rFont val="Calibri"/>
        <family val="2"/>
        <scheme val="minor"/>
      </rPr>
      <t xml:space="preserve">II TRIMESTRE: </t>
    </r>
    <r>
      <rPr>
        <sz val="11"/>
        <rFont val="Calibri"/>
        <family val="2"/>
        <scheme val="minor"/>
      </rPr>
      <t xml:space="preserve">Se realizó cosecha de mazorcas para la comercialización por  y consumo interno. por vta. se ingresaron $ 58.00; </t>
    </r>
    <r>
      <rPr>
        <b/>
        <sz val="11"/>
        <rFont val="Calibri"/>
        <family val="2"/>
        <scheme val="minor"/>
      </rPr>
      <t xml:space="preserve">OCTUBRE-DICIEMBRE: </t>
    </r>
    <r>
      <rPr>
        <sz val="11"/>
        <rFont val="Calibri"/>
        <family val="2"/>
        <scheme val="minor"/>
      </rPr>
      <t>No hubo demanda en este trimestre; Suman total durante 2020 $413.00</t>
    </r>
  </si>
  <si>
    <r>
      <rPr>
        <b/>
        <sz val="11"/>
        <color theme="1"/>
        <rFont val="Calibri"/>
        <family val="2"/>
        <scheme val="minor"/>
      </rPr>
      <t>ENERO-MARZO:</t>
    </r>
    <r>
      <rPr>
        <sz val="11"/>
        <color theme="1"/>
        <rFont val="Calibri"/>
        <family val="2"/>
        <scheme val="minor"/>
      </rPr>
      <t xml:space="preserve">Se realizó el mantenimiento agronómico (dehierbes, fertilización, limpiezas, riego, etc) del vivero; </t>
    </r>
    <r>
      <rPr>
        <b/>
        <sz val="11"/>
        <color theme="1"/>
        <rFont val="Calibri"/>
        <family val="2"/>
        <scheme val="minor"/>
      </rPr>
      <t xml:space="preserve">ABRIL-JUNIO: </t>
    </r>
    <r>
      <rPr>
        <sz val="11"/>
        <color theme="1"/>
        <rFont val="Calibri"/>
        <family val="2"/>
        <scheme val="minor"/>
      </rPr>
      <t>Se realizó el mantenimiento agronómico (dehierbes, fertilización, limpiezas, riego, etc) del vivero.</t>
    </r>
    <r>
      <rPr>
        <b/>
        <sz val="11"/>
        <color theme="1"/>
        <rFont val="Calibri"/>
        <family val="2"/>
        <scheme val="minor"/>
      </rPr>
      <t xml:space="preserve">JULIO-SEPTIEMBRE: </t>
    </r>
    <r>
      <rPr>
        <sz val="11"/>
        <color theme="1"/>
        <rFont val="Calibri"/>
        <family val="2"/>
        <scheme val="minor"/>
      </rPr>
      <t xml:space="preserve">Se realizó el mantenimiento agronómico (dehierbes, fertilización, limpiezas, riego, etc) del vivero; </t>
    </r>
    <r>
      <rPr>
        <b/>
        <sz val="11"/>
        <color theme="1"/>
        <rFont val="Calibri"/>
        <family val="2"/>
        <scheme val="minor"/>
      </rPr>
      <t xml:space="preserve">OCTUBRE-DICIEMBRE: </t>
    </r>
    <r>
      <rPr>
        <sz val="11"/>
        <color theme="1"/>
        <rFont val="Calibri"/>
        <family val="2"/>
        <scheme val="minor"/>
      </rPr>
      <t>Se realizó el mantenimiento agronómico (dehierbes, fertilización, limpiezas, riego, etc) del vivero.</t>
    </r>
  </si>
  <si>
    <r>
      <rPr>
        <b/>
        <sz val="11"/>
        <color theme="1"/>
        <rFont val="Calibri"/>
        <family val="2"/>
        <scheme val="minor"/>
      </rPr>
      <t>ENERO-MARZO:</t>
    </r>
    <r>
      <rPr>
        <sz val="11"/>
        <color theme="1"/>
        <rFont val="Calibri"/>
        <family val="2"/>
        <scheme val="minor"/>
      </rPr>
      <t xml:space="preserve">Se realizó el llenado de tierra y siembras de semillas de cacao (patrones) de 30.000 fundas </t>
    </r>
    <r>
      <rPr>
        <b/>
        <sz val="11"/>
        <color theme="1"/>
        <rFont val="Calibri"/>
        <family val="2"/>
        <scheme val="minor"/>
      </rPr>
      <t xml:space="preserve">JUNIO: </t>
    </r>
    <r>
      <rPr>
        <sz val="11"/>
        <color theme="1"/>
        <rFont val="Calibri"/>
        <family val="2"/>
        <scheme val="minor"/>
      </rPr>
      <t xml:space="preserve">Se realizó el llenado de tierra y siembras de semillas de cacao (patrones) de 10.000 fundas. </t>
    </r>
    <r>
      <rPr>
        <b/>
        <sz val="11"/>
        <color theme="1"/>
        <rFont val="Calibri"/>
        <family val="2"/>
        <scheme val="minor"/>
      </rPr>
      <t xml:space="preserve">JULIO-SEPTIEMBRE: </t>
    </r>
    <r>
      <rPr>
        <sz val="11"/>
        <color theme="1"/>
        <rFont val="Calibri"/>
        <family val="2"/>
        <scheme val="minor"/>
      </rPr>
      <t xml:space="preserve">Se realizó el llenado de tierra y siembras de semillas de cacao (patrones) de fundas; </t>
    </r>
    <r>
      <rPr>
        <b/>
        <sz val="11"/>
        <color theme="1"/>
        <rFont val="Calibri"/>
        <family val="2"/>
        <scheme val="minor"/>
      </rPr>
      <t xml:space="preserve">OCTUBRE-DICIEMBRE: </t>
    </r>
    <r>
      <rPr>
        <sz val="11"/>
        <color theme="1"/>
        <rFont val="Calibri"/>
        <family val="2"/>
        <scheme val="minor"/>
      </rPr>
      <t>Responsable de producción realiza una corrección en el presente período el porcentaje de avance entre el I, II trimestre.</t>
    </r>
  </si>
  <si>
    <r>
      <t xml:space="preserve">Se realizó la injertacion en plantas patrones; </t>
    </r>
    <r>
      <rPr>
        <b/>
        <sz val="11"/>
        <color theme="1"/>
        <rFont val="Calibri"/>
        <family val="2"/>
        <scheme val="minor"/>
      </rPr>
      <t xml:space="preserve">OCTUBRE-DICIEMBRE: </t>
    </r>
    <r>
      <rPr>
        <sz val="11"/>
        <color theme="1"/>
        <rFont val="Calibri"/>
        <family val="2"/>
        <scheme val="minor"/>
      </rPr>
      <t>De igual forma en esta actividad realizó ajuste a la ponderación del avance de la actividad, responsable de Producción.</t>
    </r>
  </si>
  <si>
    <r>
      <t xml:space="preserve">ENERO-MARZO: </t>
    </r>
    <r>
      <rPr>
        <sz val="11"/>
        <color theme="1"/>
        <rFont val="Calibri"/>
        <family val="2"/>
        <scheme val="minor"/>
      </rPr>
      <t xml:space="preserve">No  hubo venta; </t>
    </r>
    <r>
      <rPr>
        <b/>
        <sz val="11"/>
        <color theme="1"/>
        <rFont val="Calibri"/>
        <family val="2"/>
        <scheme val="minor"/>
      </rPr>
      <t>II TRIMESTRE:</t>
    </r>
    <r>
      <rPr>
        <sz val="11"/>
        <color theme="1"/>
        <rFont val="Calibri"/>
        <family val="2"/>
        <scheme val="minor"/>
      </rPr>
      <t xml:space="preserve"> Se entregaron plantas a compromisos adquiridos anteriormente (contratos) y que faltaban de retirar; </t>
    </r>
    <r>
      <rPr>
        <b/>
        <sz val="11"/>
        <color theme="1"/>
        <rFont val="Calibri"/>
        <family val="2"/>
        <scheme val="minor"/>
      </rPr>
      <t>AGOSTO:</t>
    </r>
    <r>
      <rPr>
        <sz val="11"/>
        <color theme="1"/>
        <rFont val="Calibri"/>
        <family val="2"/>
        <scheme val="minor"/>
      </rPr>
      <t xml:space="preserve">Se registraron ventas por   $ 2593,50; se entregaron plantas a compromisos adquiridos anteriormente (contratos); </t>
    </r>
    <r>
      <rPr>
        <b/>
        <sz val="11"/>
        <color theme="1"/>
        <rFont val="Calibri"/>
        <family val="2"/>
        <scheme val="minor"/>
      </rPr>
      <t xml:space="preserve">OCTUBRE-DICIEMBRE: </t>
    </r>
    <r>
      <rPr>
        <sz val="11"/>
        <color theme="1"/>
        <rFont val="Calibri"/>
        <family val="2"/>
        <scheme val="minor"/>
      </rPr>
      <t xml:space="preserve">Se entregaron plantas a compromisos adquiridos anteriormente (contratos) </t>
    </r>
  </si>
  <si>
    <r>
      <rPr>
        <b/>
        <sz val="11"/>
        <color theme="1"/>
        <rFont val="Calibri"/>
        <family val="2"/>
        <scheme val="minor"/>
      </rPr>
      <t>ENERO-MARZO:</t>
    </r>
    <r>
      <rPr>
        <sz val="11"/>
        <color theme="1"/>
        <rFont val="Calibri"/>
        <family val="2"/>
        <scheme val="minor"/>
      </rPr>
      <t xml:space="preserve">Manejo agronómica de varios lote de producción comercial de palma aceitera </t>
    </r>
    <r>
      <rPr>
        <b/>
        <sz val="11"/>
        <color theme="1"/>
        <rFont val="Calibri"/>
        <family val="2"/>
        <scheme val="minor"/>
      </rPr>
      <t xml:space="preserve">ABRIL-JUNIO: </t>
    </r>
    <r>
      <rPr>
        <sz val="11"/>
        <color theme="1"/>
        <rFont val="Calibri"/>
        <family val="2"/>
        <scheme val="minor"/>
      </rPr>
      <t xml:space="preserve">Se realizó mantenimiento agronómico de plantaciones comerciales de palma mediante contrato con la Empresa privada. También se realizó la coesecha en campo; </t>
    </r>
    <r>
      <rPr>
        <b/>
        <sz val="11"/>
        <color theme="1"/>
        <rFont val="Calibri"/>
        <family val="2"/>
        <scheme val="minor"/>
      </rPr>
      <t xml:space="preserve">JULIO-SEPTIEMBRE: </t>
    </r>
    <r>
      <rPr>
        <sz val="11"/>
        <color theme="1"/>
        <rFont val="Calibri"/>
        <family val="2"/>
        <scheme val="minor"/>
      </rPr>
      <t xml:space="preserve">Se realizó mantenimiento agronómico de plantaciones comerciales de palma mediante contrato con la Empresa privada. También se realizó la cosecha en campo; </t>
    </r>
    <r>
      <rPr>
        <b/>
        <sz val="11"/>
        <color theme="1"/>
        <rFont val="Calibri"/>
        <family val="2"/>
        <scheme val="minor"/>
      </rPr>
      <t>OCTUBRE-DICIEMBRE:</t>
    </r>
    <r>
      <rPr>
        <sz val="11"/>
        <color theme="1"/>
        <rFont val="Calibri"/>
        <family val="2"/>
        <scheme val="minor"/>
      </rPr>
      <t xml:space="preserve">  Se realizó mantenimiento agronómico de plantaciones comerciales de palma mediante contrato con la Empresa privada. También se realizó la cosecha en campo.</t>
    </r>
  </si>
  <si>
    <r>
      <t xml:space="preserve">ENERO-FEBRERO: </t>
    </r>
    <r>
      <rPr>
        <sz val="11"/>
        <color theme="1"/>
        <rFont val="Calibri"/>
        <family val="2"/>
        <scheme val="minor"/>
      </rPr>
      <t xml:space="preserve">Reestructuración de currículo y agenda. </t>
    </r>
    <r>
      <rPr>
        <b/>
        <sz val="11"/>
        <color theme="1"/>
        <rFont val="Calibri"/>
        <family val="2"/>
        <scheme val="minor"/>
      </rPr>
      <t xml:space="preserve">JULIO-AGOSTO: </t>
    </r>
    <r>
      <rPr>
        <sz val="11"/>
        <color theme="1"/>
        <rFont val="Calibri"/>
        <family val="2"/>
        <scheme val="minor"/>
      </rPr>
      <t xml:space="preserve">No se ha podido desarrollar la agenda de musáceas, se tiene previsto hacerlo en el mes de octubre, previo diagnostico participativo con el apoyo de asociaciones de agricultores bananeros, solo se realizó la de pasto. </t>
    </r>
    <r>
      <rPr>
        <b/>
        <sz val="11"/>
        <color theme="1"/>
        <rFont val="Calibri"/>
        <family val="2"/>
        <scheme val="minor"/>
      </rPr>
      <t xml:space="preserve">OCTUBRE-NOVIEMBRE: </t>
    </r>
    <r>
      <rPr>
        <sz val="11"/>
        <color theme="1"/>
        <rFont val="Calibri"/>
        <family val="2"/>
        <scheme val="minor"/>
      </rPr>
      <t>Después del período de excepción  con las debidas medidas del caso se coordinó 4   talleres de capacitación en los rubros de cacao, maiz, arroz , banano  con diferentes llamadas, no solo participarón técnicos del MAG, sino también del la GAD Mocache y Prefectura de Los Rios.</t>
    </r>
  </si>
  <si>
    <r>
      <t xml:space="preserve">FEBRERO: </t>
    </r>
    <r>
      <rPr>
        <sz val="11"/>
        <color theme="1"/>
        <rFont val="Calibri"/>
        <family val="2"/>
        <scheme val="minor"/>
      </rPr>
      <t>Socialización de agendas de capacitación</t>
    </r>
    <r>
      <rPr>
        <b/>
        <sz val="11"/>
        <color theme="1"/>
        <rFont val="Calibri"/>
        <family val="2"/>
        <scheme val="minor"/>
      </rPr>
      <t xml:space="preserve">  MARZO: </t>
    </r>
    <r>
      <rPr>
        <sz val="11"/>
        <color theme="1"/>
        <rFont val="Calibri"/>
        <family val="2"/>
        <scheme val="minor"/>
      </rPr>
      <t xml:space="preserve">Por estado de emergencia sanitaria no se pudo scocializar la agenda de capacitacion para el rubro de maiz con tecnicos del GAD -Mocache; </t>
    </r>
    <r>
      <rPr>
        <b/>
        <sz val="11"/>
        <color theme="1"/>
        <rFont val="Calibri"/>
        <family val="2"/>
        <scheme val="minor"/>
      </rPr>
      <t xml:space="preserve">JULIO-AGOSTO: </t>
    </r>
    <r>
      <rPr>
        <sz val="11"/>
        <color theme="1"/>
        <rFont val="Calibri"/>
        <family val="2"/>
        <scheme val="minor"/>
      </rPr>
      <t xml:space="preserve">Hasta el momento se tiene desarrolladas hojas de ruta para capacitación en el área de cacao, maíz y ganadería; </t>
    </r>
    <r>
      <rPr>
        <b/>
        <sz val="11"/>
        <color theme="1"/>
        <rFont val="Calibri"/>
        <family val="2"/>
        <scheme val="minor"/>
      </rPr>
      <t>OCTUBRE:</t>
    </r>
    <r>
      <rPr>
        <sz val="11"/>
        <color theme="1"/>
        <rFont val="Calibri"/>
        <family val="2"/>
        <scheme val="minor"/>
      </rPr>
      <t xml:space="preserve"> Socialización de agendaS.</t>
    </r>
  </si>
  <si>
    <r>
      <t xml:space="preserve">MARZO: </t>
    </r>
    <r>
      <rPr>
        <sz val="11"/>
        <color theme="1"/>
        <rFont val="Calibri"/>
        <family val="2"/>
        <scheme val="minor"/>
      </rPr>
      <t>Capacitacion para tecnicos de AGROCALIDAD, pero por decreto nacional  tuvo que ser suspendido.</t>
    </r>
    <r>
      <rPr>
        <b/>
        <sz val="11"/>
        <color theme="1"/>
        <rFont val="Calibri"/>
        <family val="2"/>
        <scheme val="minor"/>
      </rPr>
      <t xml:space="preserve">
ABRIL-JUNIO: </t>
    </r>
    <r>
      <rPr>
        <sz val="11"/>
        <color theme="1"/>
        <rFont val="Calibri"/>
        <family val="2"/>
        <scheme val="minor"/>
      </rPr>
      <t xml:space="preserve">Estan suspendidas hasta segunda orden debido a la pandemia: </t>
    </r>
    <r>
      <rPr>
        <b/>
        <sz val="11"/>
        <color theme="1"/>
        <rFont val="Calibri"/>
        <family val="2"/>
        <scheme val="minor"/>
      </rPr>
      <t>JULIO-SEPTIEMBRE:</t>
    </r>
    <r>
      <rPr>
        <sz val="11"/>
        <color theme="1"/>
        <rFont val="Calibri"/>
        <family val="2"/>
        <scheme val="minor"/>
      </rPr>
      <t xml:space="preserve"> Por la situación actual y evitar problemas de contagios COVID 19 no ha podido realizar los cirsos de capacitación a técnicos del MAG, se espera realizarlos en el último trimestre del año; </t>
    </r>
    <r>
      <rPr>
        <b/>
        <sz val="11"/>
        <color theme="1"/>
        <rFont val="Calibri"/>
        <family val="2"/>
        <scheme val="minor"/>
      </rPr>
      <t xml:space="preserve">OCTUBRE-DICIEMBRE: </t>
    </r>
    <r>
      <rPr>
        <sz val="11"/>
        <color theme="1"/>
        <rFont val="Calibri"/>
        <family val="2"/>
        <scheme val="minor"/>
      </rPr>
      <t>Los cursos de capacitación se realizaron de acuerdo a las necesidades presentadas : CACAO, MAIZ, ARROZ, BANANO</t>
    </r>
  </si>
  <si>
    <r>
      <t xml:space="preserve">MARZO: </t>
    </r>
    <r>
      <rPr>
        <sz val="11"/>
        <color theme="1"/>
        <rFont val="Calibri"/>
        <family val="2"/>
        <scheme val="minor"/>
      </rPr>
      <t xml:space="preserve">Al no haber taller  no hay informes; </t>
    </r>
    <r>
      <rPr>
        <b/>
        <sz val="11"/>
        <color theme="1"/>
        <rFont val="Calibri"/>
        <family val="2"/>
        <scheme val="minor"/>
      </rPr>
      <t>ABRIL-JUNIO:</t>
    </r>
    <r>
      <rPr>
        <sz val="11"/>
        <color theme="1"/>
        <rFont val="Calibri"/>
        <family val="2"/>
        <scheme val="minor"/>
      </rPr>
      <t xml:space="preserve"> No se emite informe alguno debido a que no se dictó curso, por emergencia sanitaria en el país.; </t>
    </r>
    <r>
      <rPr>
        <b/>
        <sz val="11"/>
        <color theme="1"/>
        <rFont val="Calibri"/>
        <family val="2"/>
        <scheme val="minor"/>
      </rPr>
      <t xml:space="preserve">JULIO-SEPTIEMBRE: </t>
    </r>
    <r>
      <rPr>
        <sz val="11"/>
        <color theme="1"/>
        <rFont val="Calibri"/>
        <family val="2"/>
        <scheme val="minor"/>
      </rPr>
      <t xml:space="preserve"> Al no haber cursos dictados, tampoco hay informes repectivos;</t>
    </r>
    <r>
      <rPr>
        <b/>
        <sz val="11"/>
        <color theme="1"/>
        <rFont val="Calibri"/>
        <family val="2"/>
        <scheme val="minor"/>
      </rPr>
      <t xml:space="preserve"> OCTUBRE-DICIEMBRE: </t>
    </r>
    <r>
      <rPr>
        <sz val="11"/>
        <color theme="1"/>
        <rFont val="Calibri"/>
        <family val="2"/>
        <scheme val="minor"/>
      </rPr>
      <t xml:space="preserve"> Se realizarón los informes respectivos.</t>
    </r>
  </si>
  <si>
    <r>
      <t xml:space="preserve">ENERO-FEBRERO: </t>
    </r>
    <r>
      <rPr>
        <sz val="11"/>
        <color theme="1"/>
        <rFont val="Calibri"/>
        <family val="2"/>
        <scheme val="minor"/>
      </rPr>
      <t xml:space="preserve">Reestructuración de currículo y agenda, deacuero a diagnostico rural participativo (DRP) Cacao y Maíz; </t>
    </r>
    <r>
      <rPr>
        <b/>
        <sz val="11"/>
        <color theme="1"/>
        <rFont val="Calibri"/>
        <family val="2"/>
        <scheme val="minor"/>
      </rPr>
      <t xml:space="preserve">JULIO: </t>
    </r>
    <r>
      <rPr>
        <sz val="11"/>
        <color theme="1"/>
        <rFont val="Calibri"/>
        <family val="2"/>
        <scheme val="minor"/>
      </rPr>
      <t xml:space="preserve">Se realizó la retructuración de curriculum de Pasto, El currIculum para el mes de octubre; </t>
    </r>
    <r>
      <rPr>
        <b/>
        <sz val="11"/>
        <color theme="1"/>
        <rFont val="Calibri"/>
        <family val="2"/>
        <scheme val="minor"/>
      </rPr>
      <t xml:space="preserve">OCTUBRE: </t>
    </r>
    <r>
      <rPr>
        <sz val="11"/>
        <color theme="1"/>
        <rFont val="Calibri"/>
        <family val="2"/>
        <scheme val="minor"/>
      </rPr>
      <t>Se a restructurado las agendas respectivas en el presente mes.</t>
    </r>
  </si>
  <si>
    <r>
      <t xml:space="preserve">FEBRERO: </t>
    </r>
    <r>
      <rPr>
        <sz val="11"/>
        <color theme="1"/>
        <rFont val="Calibri"/>
        <family val="2"/>
        <scheme val="minor"/>
      </rPr>
      <t xml:space="preserve">Socialización de agendas de capacitación cacao y maíz; </t>
    </r>
    <r>
      <rPr>
        <b/>
        <sz val="11"/>
        <color theme="1"/>
        <rFont val="Calibri"/>
        <family val="2"/>
        <scheme val="minor"/>
      </rPr>
      <t xml:space="preserve">JULIO: </t>
    </r>
    <r>
      <rPr>
        <sz val="11"/>
        <color theme="1"/>
        <rFont val="Calibri"/>
        <family val="2"/>
        <scheme val="minor"/>
      </rPr>
      <t xml:space="preserve">Falta socializar la agenda de musáceas y pasto las mismas que se realizaran en el mes de octubre debido a los problemas de exepción de la pandemia. </t>
    </r>
    <r>
      <rPr>
        <b/>
        <sz val="11"/>
        <color theme="1"/>
        <rFont val="Calibri"/>
        <family val="2"/>
        <scheme val="minor"/>
      </rPr>
      <t xml:space="preserve">OCTUBRE: </t>
    </r>
    <r>
      <rPr>
        <sz val="11"/>
        <color theme="1"/>
        <rFont val="Calibri"/>
        <family val="2"/>
        <scheme val="minor"/>
      </rPr>
      <t>Se a restructurado las agendas respectivas en el presente mes.</t>
    </r>
  </si>
  <si>
    <r>
      <t xml:space="preserve">ABRIL-MAYO: Estan suspendidas hasta segunda orden debido a la pandemia;  JUNIO: Se dicto curso de semilleristas a productores de la zona.; </t>
    </r>
    <r>
      <rPr>
        <b/>
        <sz val="11"/>
        <color theme="1"/>
        <rFont val="Calibri"/>
        <family val="2"/>
        <scheme val="minor"/>
      </rPr>
      <t xml:space="preserve">JULIO-SEPTEIMBRE: </t>
    </r>
    <r>
      <rPr>
        <sz val="11"/>
        <color theme="1"/>
        <rFont val="Calibri"/>
        <family val="2"/>
        <scheme val="minor"/>
      </rPr>
      <t xml:space="preserve">Cursos de capacitacion de cacao establecidos, 2 en el mes de julio, 1 en el mes de agosto y 1 en el mes de septiembre, en las sectores de Mocache, Catarama. En el cultivo de maiz 1 curso de capacitacion  (formacion de semilleristas), dos Diagnosticos Rurales Participativo de maiz para establecer cursos de capacitacion  en la zona  de Balzar y Jipijapa; </t>
    </r>
    <r>
      <rPr>
        <b/>
        <sz val="11"/>
        <color theme="1"/>
        <rFont val="Calibri"/>
        <family val="2"/>
        <scheme val="minor"/>
      </rPr>
      <t xml:space="preserve">OCTUBRE-DICIEMBRE: </t>
    </r>
    <r>
      <rPr>
        <sz val="11"/>
        <color theme="1"/>
        <rFont val="Calibri"/>
        <family val="2"/>
        <scheme val="minor"/>
      </rPr>
      <t>Los cursos de capacitación se realizaron de acuerdo a las necesidades presentadas : CACAO, MAIZ, ARROZ, BANANO</t>
    </r>
  </si>
  <si>
    <r>
      <t xml:space="preserve">ABRIL-MAYO: </t>
    </r>
    <r>
      <rPr>
        <sz val="11"/>
        <color theme="1"/>
        <rFont val="Calibri"/>
        <family val="2"/>
        <scheme val="minor"/>
      </rPr>
      <t xml:space="preserve">No se generó informe en vista que no se dicto cursos </t>
    </r>
    <r>
      <rPr>
        <b/>
        <sz val="11"/>
        <color theme="1"/>
        <rFont val="Calibri"/>
        <family val="2"/>
        <scheme val="minor"/>
      </rPr>
      <t xml:space="preserve">JUNIO: </t>
    </r>
    <r>
      <rPr>
        <sz val="11"/>
        <color theme="1"/>
        <rFont val="Calibri"/>
        <family val="2"/>
        <scheme val="minor"/>
      </rPr>
      <t xml:space="preserve">Se emitió informe del curso realizado. </t>
    </r>
    <r>
      <rPr>
        <b/>
        <sz val="11"/>
        <color theme="1"/>
        <rFont val="Calibri"/>
        <family val="2"/>
        <scheme val="minor"/>
      </rPr>
      <t xml:space="preserve">JULIO-SEPTIEMBRE: </t>
    </r>
    <r>
      <rPr>
        <sz val="11"/>
        <color theme="1"/>
        <rFont val="Calibri"/>
        <family val="2"/>
        <scheme val="minor"/>
      </rPr>
      <t xml:space="preserve">Los informes se tiene previstos presentarlos  en diciembre una vez finalizados los cursos, pues por cuestiones  de  logistica   se restructurados a eventos continuos por llamadas; </t>
    </r>
    <r>
      <rPr>
        <b/>
        <sz val="11"/>
        <color theme="1"/>
        <rFont val="Calibri"/>
        <family val="2"/>
        <scheme val="minor"/>
      </rPr>
      <t xml:space="preserve">DICIEMBRE: </t>
    </r>
    <r>
      <rPr>
        <sz val="11"/>
        <color theme="1"/>
        <rFont val="Calibri"/>
        <family val="2"/>
        <scheme val="minor"/>
      </rPr>
      <t>Se realizarón los informes respectivos.</t>
    </r>
  </si>
  <si>
    <r>
      <rPr>
        <b/>
        <sz val="11"/>
        <color theme="1"/>
        <rFont val="Calibri"/>
        <family val="2"/>
        <scheme val="minor"/>
      </rPr>
      <t xml:space="preserve">FEBRERO: </t>
    </r>
    <r>
      <rPr>
        <sz val="11"/>
        <color theme="1"/>
        <rFont val="Calibri"/>
        <family val="2"/>
        <scheme val="minor"/>
      </rPr>
      <t xml:space="preserve">Previsto para 1ra. Sem. Abril; </t>
    </r>
    <r>
      <rPr>
        <b/>
        <sz val="11"/>
        <color theme="1"/>
        <rFont val="Calibri"/>
        <family val="2"/>
        <scheme val="minor"/>
      </rPr>
      <t xml:space="preserve"> </t>
    </r>
    <r>
      <rPr>
        <sz val="11"/>
        <color theme="1"/>
        <rFont val="Calibri"/>
        <family val="2"/>
        <scheme val="minor"/>
      </rPr>
      <t xml:space="preserve">Se efectuaron dos cosechas  en los meses de </t>
    </r>
    <r>
      <rPr>
        <b/>
        <sz val="11"/>
        <color theme="1"/>
        <rFont val="Calibri"/>
        <family val="2"/>
        <scheme val="minor"/>
      </rPr>
      <t>ABRIL Y MAYO</t>
    </r>
    <r>
      <rPr>
        <sz val="11"/>
        <color theme="1"/>
        <rFont val="Calibri"/>
        <family val="2"/>
        <scheme val="minor"/>
      </rPr>
      <t xml:space="preserve">. Comprobante de entrega de cosecha y registro de datos; </t>
    </r>
    <r>
      <rPr>
        <b/>
        <sz val="11"/>
        <color theme="1"/>
        <rFont val="Calibri"/>
        <family val="2"/>
        <scheme val="minor"/>
      </rPr>
      <t>OCTUBRE:</t>
    </r>
    <r>
      <rPr>
        <sz val="11"/>
        <color theme="1"/>
        <rFont val="Calibri"/>
        <family val="2"/>
        <scheme val="minor"/>
      </rPr>
      <t xml:space="preserve"> Se realizó cosecha </t>
    </r>
  </si>
  <si>
    <r>
      <rPr>
        <b/>
        <sz val="11"/>
        <color theme="1"/>
        <rFont val="Calibri"/>
        <family val="2"/>
        <scheme val="minor"/>
      </rPr>
      <t xml:space="preserve">FEBRERO-MARZO: </t>
    </r>
    <r>
      <rPr>
        <sz val="11"/>
        <color theme="1"/>
        <rFont val="Calibri"/>
        <family val="2"/>
        <scheme val="minor"/>
      </rPr>
      <t xml:space="preserve">Se dispone de cuantificaciones para Foc Raza 1; </t>
    </r>
    <r>
      <rPr>
        <b/>
        <sz val="11"/>
        <color theme="1"/>
        <rFont val="Calibri"/>
        <family val="2"/>
        <scheme val="minor"/>
      </rPr>
      <t>ABRIL-MAYO:</t>
    </r>
    <r>
      <rPr>
        <sz val="11"/>
        <color theme="1"/>
        <rFont val="Calibri"/>
        <family val="2"/>
        <scheme val="minor"/>
      </rPr>
      <t xml:space="preserve"> La actividad esta retrasada debido a los insumos que no han sido comprados (emergencia sanitaria), se retoman actividades de extracciones de Moko  R. solanacearum)  a partir de tejido infectado. </t>
    </r>
    <r>
      <rPr>
        <b/>
        <sz val="11"/>
        <color theme="1"/>
        <rFont val="Calibri"/>
        <family val="2"/>
        <scheme val="minor"/>
      </rPr>
      <t xml:space="preserve">JULIO-SEPTIEMBRE: </t>
    </r>
    <r>
      <rPr>
        <sz val="11"/>
        <color theme="1"/>
        <rFont val="Calibri"/>
        <family val="2"/>
        <scheme val="minor"/>
      </rPr>
      <t xml:space="preserve">Por falta de reactivo no se ha realizado actividades; </t>
    </r>
    <r>
      <rPr>
        <b/>
        <sz val="11"/>
        <color theme="1"/>
        <rFont val="Calibri"/>
        <family val="2"/>
        <scheme val="minor"/>
      </rPr>
      <t xml:space="preserve">OCTUBRE-DICIEMBRE: </t>
    </r>
    <r>
      <rPr>
        <sz val="11"/>
        <color theme="1"/>
        <rFont val="Calibri"/>
        <family val="2"/>
        <scheme val="minor"/>
      </rPr>
      <t>Por falta de insumos no se ha realizado actividades</t>
    </r>
    <r>
      <rPr>
        <b/>
        <sz val="11"/>
        <color theme="1"/>
        <rFont val="Calibri"/>
        <family val="2"/>
        <scheme val="minor"/>
      </rPr>
      <t xml:space="preserve"> </t>
    </r>
  </si>
  <si>
    <r>
      <t xml:space="preserve">JUNIO: </t>
    </r>
    <r>
      <rPr>
        <sz val="11"/>
        <color theme="1"/>
        <rFont val="Calibri"/>
        <family val="2"/>
        <scheme val="minor"/>
      </rPr>
      <t xml:space="preserve">Se espera concretar adquisicion de reactivos y primers solicitados; </t>
    </r>
    <r>
      <rPr>
        <b/>
        <sz val="11"/>
        <color theme="1"/>
        <rFont val="Calibri"/>
        <family val="2"/>
        <scheme val="minor"/>
      </rPr>
      <t xml:space="preserve">JULIO: </t>
    </r>
    <r>
      <rPr>
        <sz val="11"/>
        <color theme="1"/>
        <rFont val="Calibri"/>
        <family val="2"/>
        <scheme val="minor"/>
      </rPr>
      <t xml:space="preserve">Por falta de reactivo no se ha realizado actividades; </t>
    </r>
    <r>
      <rPr>
        <b/>
        <sz val="11"/>
        <color theme="1"/>
        <rFont val="Calibri"/>
        <family val="2"/>
        <scheme val="minor"/>
      </rPr>
      <t>OCTUBRE-DICIEMBRE:</t>
    </r>
    <r>
      <rPr>
        <sz val="11"/>
        <color theme="1"/>
        <rFont val="Calibri"/>
        <family val="2"/>
        <scheme val="minor"/>
      </rPr>
      <t xml:space="preserve"> Por falta de insumos no se ha realizado actividades </t>
    </r>
  </si>
  <si>
    <r>
      <rPr>
        <b/>
        <sz val="11"/>
        <color theme="1"/>
        <rFont val="Calibri"/>
        <family val="2"/>
        <scheme val="minor"/>
      </rPr>
      <t>AGOSTO - SEPTIEMBRE:</t>
    </r>
    <r>
      <rPr>
        <sz val="11"/>
        <color theme="1"/>
        <rFont val="Calibri"/>
        <family val="2"/>
        <scheme val="minor"/>
      </rPr>
      <t xml:space="preserve"> Por falta de reactivo no se ha realizado actividades; </t>
    </r>
    <r>
      <rPr>
        <b/>
        <sz val="11"/>
        <color theme="1"/>
        <rFont val="Calibri"/>
        <family val="2"/>
        <scheme val="minor"/>
      </rPr>
      <t>OCTUBRE-DICIEMBRE:</t>
    </r>
    <r>
      <rPr>
        <sz val="11"/>
        <color theme="1"/>
        <rFont val="Calibri"/>
        <family val="2"/>
        <scheme val="minor"/>
      </rPr>
      <t xml:space="preserve"> Por falta de insumos no se ha realizado actividades </t>
    </r>
  </si>
  <si>
    <r>
      <rPr>
        <b/>
        <sz val="11"/>
        <color theme="1"/>
        <rFont val="Calibri"/>
        <family val="2"/>
        <scheme val="minor"/>
      </rPr>
      <t xml:space="preserve">ENERO-MARZO: </t>
    </r>
    <r>
      <rPr>
        <sz val="11"/>
        <color theme="1"/>
        <rFont val="Calibri"/>
        <family val="2"/>
        <scheme val="minor"/>
      </rPr>
      <t xml:space="preserve">Esta actividad no se ha ejecutado en vista que depende de un contrato Galitec, donde se establecerá este producto. </t>
    </r>
    <r>
      <rPr>
        <b/>
        <sz val="11"/>
        <color theme="1"/>
        <rFont val="Calibri"/>
        <family val="2"/>
        <scheme val="minor"/>
      </rPr>
      <t xml:space="preserve">ABRIL-JUNIO: </t>
    </r>
    <r>
      <rPr>
        <sz val="11"/>
        <color theme="1"/>
        <rFont val="Calibri"/>
        <family val="2"/>
        <scheme val="minor"/>
      </rPr>
      <t xml:space="preserve">El contrato esta por legalizarse, se estimada que a partir del mes de julio se iniciaría las actividades planificacdas. </t>
    </r>
    <r>
      <rPr>
        <b/>
        <sz val="11"/>
        <color theme="1"/>
        <rFont val="Calibri"/>
        <family val="2"/>
        <scheme val="minor"/>
      </rPr>
      <t>JULIO-SEPTIEMBRE:</t>
    </r>
    <r>
      <rPr>
        <sz val="11"/>
        <color theme="1"/>
        <rFont val="Calibri"/>
        <family val="2"/>
        <scheme val="minor"/>
      </rPr>
      <t xml:space="preserve"> No se ha ejecutado esta actividad debido que aún no se a suscrito el convenio entre la EETP y GALITEC, el mismo esta previsto firmar el  12 de octubre 2020. mes de Octubre por lo que las actividades empezaron en el mismo mes, </t>
    </r>
    <r>
      <rPr>
        <b/>
        <sz val="11"/>
        <color theme="1"/>
        <rFont val="Calibri"/>
        <family val="2"/>
        <scheme val="minor"/>
      </rPr>
      <t>OCTUBRE-DICIEMBRE:</t>
    </r>
    <r>
      <rPr>
        <sz val="11"/>
        <color theme="1"/>
        <rFont val="Calibri"/>
        <family val="2"/>
        <scheme val="minor"/>
      </rPr>
      <t>Esta actividad estaba ligada al convenio de colaboración con la empresa Galiltec el cual se firmó en el mes de Octubre por lo que las actividades empezaron en el mismo mes, se ha establecido la parcela, conforme informe presentado.</t>
    </r>
  </si>
  <si>
    <r>
      <rPr>
        <b/>
        <sz val="11"/>
        <color theme="1"/>
        <rFont val="Calibri"/>
        <family val="2"/>
        <scheme val="minor"/>
      </rPr>
      <t xml:space="preserve">ENERO-MARZO: </t>
    </r>
    <r>
      <rPr>
        <sz val="11"/>
        <color theme="1"/>
        <rFont val="Calibri"/>
        <family val="2"/>
        <scheme val="minor"/>
      </rPr>
      <t xml:space="preserve">Esta actividad  inicia una vez este en evaluación por FONTAGRO que financia la actividad. </t>
    </r>
    <r>
      <rPr>
        <b/>
        <sz val="11"/>
        <color theme="1"/>
        <rFont val="Calibri"/>
        <family val="2"/>
        <scheme val="minor"/>
      </rPr>
      <t>ABRIL-JUNIO:</t>
    </r>
    <r>
      <rPr>
        <sz val="11"/>
        <color theme="1"/>
        <rFont val="Calibri"/>
        <family val="2"/>
        <scheme val="minor"/>
      </rPr>
      <t xml:space="preserve"> Por cuestiones de proceso de revisión de proyecto y dar respuesta de aprobación, se estima que iniciará en el mes de octubre 2020. </t>
    </r>
    <r>
      <rPr>
        <b/>
        <sz val="11"/>
        <color theme="1"/>
        <rFont val="Calibri"/>
        <family val="2"/>
        <scheme val="minor"/>
      </rPr>
      <t>SEPTIEMBRE:</t>
    </r>
    <r>
      <rPr>
        <sz val="11"/>
        <color theme="1"/>
        <rFont val="Calibri"/>
        <family val="2"/>
        <scheme val="minor"/>
      </rPr>
      <t xml:space="preserve"> El proyecto será aprobarar en el mes de noiviembre 2020: </t>
    </r>
    <r>
      <rPr>
        <b/>
        <sz val="11"/>
        <color theme="1"/>
        <rFont val="Calibri"/>
        <family val="2"/>
        <scheme val="minor"/>
      </rPr>
      <t>OCTUBRE-DICIEMBRE:</t>
    </r>
    <r>
      <rPr>
        <sz val="11"/>
        <color theme="1"/>
        <rFont val="Calibri"/>
        <family val="2"/>
        <scheme val="minor"/>
      </rPr>
      <t xml:space="preserve"> continúan las negociaciones por parte del INIAP y el Instituto obtentor del material Taiwan Banana Research Institute, además por cambios de presupuesto institucional no se contó con los fondos para el pago del material vegetal, regalías y trámites para la importación de los materiales para comenzar la evaluación, conforme informe presentado.</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</si>
</sst>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 #,##0.00_ ;_ * \-#,##0.00_ ;_ * &quot;-&quot;??_ ;_ @_ "/>
    <numFmt numFmtId="164" formatCode="_(* #,##0.00_);_(* \(#,##0.00\);_(* &quot;-&quot;??_);_(@_)"/>
    <numFmt numFmtId="165" formatCode="&quot;$&quot;\ #,##0.00"/>
    <numFmt numFmtId="166" formatCode="dd/mm/yyyy;@"/>
    <numFmt numFmtId="169" formatCode="_(* #,##0_);_(* \(#,##0\);_(* &quot;-&quot;??_);_(@_)"/>
    <numFmt numFmtId="170" formatCode="_-* #,##0.00\ _€_-;\-* #,##0.00\ _€_-;_-* &quot;-&quot;??\ _€_-;_-@_-"/>
    <numFmt numFmtId="171" formatCode="0.0%"/>
  </numFmts>
  <fonts count="27">
    <font>
      <sz val="11"/>
      <color theme="1"/>
      <name val="Calibri"/>
      <family val="2"/>
      <scheme val="minor"/>
    </font>
    <font>
      <sz val="12"/>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9"/>
      <color indexed="81"/>
      <name val="Tahoma"/>
      <family val="2"/>
    </font>
    <font>
      <sz val="9"/>
      <color indexed="81"/>
      <name val="Tahoma"/>
      <family val="2"/>
    </font>
    <font>
      <b/>
      <sz val="11"/>
      <name val="Calibri"/>
      <family val="2"/>
      <scheme val="minor"/>
    </font>
    <font>
      <sz val="11"/>
      <name val="Calibri"/>
      <family val="2"/>
      <scheme val="minor"/>
    </font>
    <font>
      <sz val="12"/>
      <color theme="1"/>
      <name val="Calibri"/>
      <family val="2"/>
      <scheme val="minor"/>
    </font>
    <font>
      <sz val="10"/>
      <color rgb="FF000000"/>
      <name val="Times New Roman"/>
      <family val="1"/>
    </font>
    <font>
      <sz val="11"/>
      <color theme="0"/>
      <name val="Calibri"/>
      <family val="2"/>
      <scheme val="minor"/>
    </font>
    <font>
      <sz val="12"/>
      <name val="Calibri"/>
      <family val="2"/>
      <scheme val="minor"/>
    </font>
    <font>
      <sz val="10"/>
      <name val="Arial"/>
      <family val="2"/>
    </font>
    <font>
      <sz val="10"/>
      <name val="Lohit Hindi"/>
      <family val="2"/>
    </font>
    <font>
      <u/>
      <sz val="11"/>
      <color theme="10"/>
      <name val="Calibri"/>
      <family val="2"/>
      <scheme val="minor"/>
    </font>
    <font>
      <u/>
      <sz val="11"/>
      <color theme="11"/>
      <name val="Calibri"/>
      <family val="2"/>
      <scheme val="minor"/>
    </font>
    <font>
      <b/>
      <sz val="10"/>
      <name val="Lohit Hindi"/>
    </font>
    <font>
      <b/>
      <i/>
      <sz val="11"/>
      <color indexed="8"/>
      <name val="Calibri"/>
      <family val="2"/>
    </font>
    <font>
      <b/>
      <sz val="11"/>
      <color indexed="8"/>
      <name val="Calibri"/>
      <family val="2"/>
    </font>
    <font>
      <i/>
      <sz val="11"/>
      <color indexed="8"/>
      <name val="Calibri"/>
      <family val="2"/>
    </font>
    <font>
      <b/>
      <sz val="11"/>
      <color rgb="FF000000"/>
      <name val="Calibri"/>
      <family val="2"/>
      <scheme val="minor"/>
    </font>
    <font>
      <b/>
      <sz val="9"/>
      <color rgb="FF000000"/>
      <name val="Calibri"/>
      <family val="2"/>
      <scheme val="minor"/>
    </font>
    <font>
      <sz val="11"/>
      <color rgb="FF000000"/>
      <name val="Calibri"/>
      <family val="2"/>
      <scheme val="minor"/>
    </font>
    <font>
      <sz val="11"/>
      <color rgb="FFFF0000"/>
      <name val="Calibri"/>
      <family val="2"/>
      <scheme val="minor"/>
    </font>
    <font>
      <i/>
      <sz val="11"/>
      <color theme="1"/>
      <name val="Calibri"/>
      <family val="2"/>
      <scheme val="minor"/>
    </font>
    <font>
      <u/>
      <sz val="11"/>
      <color theme="1"/>
      <name val="Calibri"/>
      <family val="2"/>
      <scheme val="minor"/>
    </font>
  </fonts>
  <fills count="15">
    <fill>
      <patternFill patternType="none"/>
    </fill>
    <fill>
      <patternFill patternType="gray125"/>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6"/>
        <bgColor indexed="64"/>
      </patternFill>
    </fill>
    <fill>
      <patternFill patternType="solid">
        <fgColor theme="9" tint="-0.249977111117893"/>
        <bgColor indexed="64"/>
      </patternFill>
    </fill>
    <fill>
      <patternFill patternType="solid">
        <fgColor rgb="FF00CC0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FFFFFF"/>
        <bgColor indexed="64"/>
      </patternFill>
    </fill>
    <fill>
      <patternFill patternType="solid">
        <fgColor rgb="FFD9D9D9"/>
        <bgColor indexed="64"/>
      </patternFill>
    </fill>
    <fill>
      <patternFill patternType="solid">
        <fgColor rgb="FF002060"/>
        <bgColor indexed="64"/>
      </patternFill>
    </fill>
  </fills>
  <borders count="5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style="medium">
        <color auto="1"/>
      </left>
      <right style="thin">
        <color auto="1"/>
      </right>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top style="medium">
        <color auto="1"/>
      </top>
      <bottom style="thin">
        <color auto="1"/>
      </bottom>
      <diagonal/>
    </border>
    <border>
      <left style="thin">
        <color auto="1"/>
      </left>
      <right/>
      <top style="thin">
        <color auto="1"/>
      </top>
      <bottom style="medium">
        <color auto="1"/>
      </bottom>
      <diagonal/>
    </border>
    <border>
      <left style="thin">
        <color auto="1"/>
      </left>
      <right/>
      <top style="medium">
        <color auto="1"/>
      </top>
      <bottom style="medium">
        <color auto="1"/>
      </bottom>
      <diagonal/>
    </border>
    <border>
      <left style="medium">
        <color auto="1"/>
      </left>
      <right style="medium">
        <color auto="1"/>
      </right>
      <top style="thin">
        <color auto="1"/>
      </top>
      <bottom style="thin">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medium">
        <color auto="1"/>
      </bottom>
      <diagonal/>
    </border>
    <border>
      <left/>
      <right style="medium">
        <color auto="1"/>
      </right>
      <top style="medium">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style="thin">
        <color auto="1"/>
      </left>
      <right/>
      <top style="thin">
        <color auto="1"/>
      </top>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top style="thin">
        <color auto="1"/>
      </top>
      <bottom style="thin">
        <color auto="1"/>
      </bottom>
      <diagonal/>
    </border>
    <border>
      <left style="medium">
        <color indexed="64"/>
      </left>
      <right style="thin">
        <color indexed="64"/>
      </right>
      <top/>
      <bottom/>
      <diagonal/>
    </border>
    <border>
      <left style="thin">
        <color indexed="64"/>
      </left>
      <right/>
      <top/>
      <bottom/>
      <diagonal/>
    </border>
    <border>
      <left/>
      <right style="medium">
        <color auto="1"/>
      </right>
      <top style="thin">
        <color auto="1"/>
      </top>
      <bottom/>
      <diagonal/>
    </border>
    <border>
      <left/>
      <right style="medium">
        <color auto="1"/>
      </right>
      <top style="thin">
        <color auto="1"/>
      </top>
      <bottom style="medium">
        <color auto="1"/>
      </bottom>
      <diagonal/>
    </border>
    <border>
      <left/>
      <right style="medium">
        <color indexed="64"/>
      </right>
      <top/>
      <bottom/>
      <diagonal/>
    </border>
    <border>
      <left/>
      <right/>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medium">
        <color auto="1"/>
      </left>
      <right/>
      <top/>
      <bottom style="thin">
        <color auto="1"/>
      </bottom>
      <diagonal/>
    </border>
    <border>
      <left/>
      <right/>
      <top style="medium">
        <color auto="1"/>
      </top>
      <bottom/>
      <diagonal/>
    </border>
  </borders>
  <cellStyleXfs count="32">
    <xf numFmtId="0" fontId="0" fillId="0" borderId="0"/>
    <xf numFmtId="164" fontId="2" fillId="0" borderId="0" applyFont="0" applyFill="0" applyBorder="0" applyAlignment="0" applyProtection="0"/>
    <xf numFmtId="9" fontId="2" fillId="0" borderId="0" applyFont="0" applyFill="0" applyBorder="0" applyAlignment="0" applyProtection="0"/>
    <xf numFmtId="0" fontId="9" fillId="0" borderId="0"/>
    <xf numFmtId="164" fontId="9" fillId="0" borderId="0" applyFont="0" applyFill="0" applyBorder="0" applyAlignment="0" applyProtection="0"/>
    <xf numFmtId="0" fontId="10" fillId="0" borderId="0"/>
    <xf numFmtId="169" fontId="2" fillId="0" borderId="0" applyFont="0" applyFill="0" applyBorder="0" applyAlignment="0" applyProtection="0"/>
    <xf numFmtId="0" fontId="2" fillId="0" borderId="5" applyBorder="0">
      <alignment horizontal="center"/>
    </xf>
    <xf numFmtId="0" fontId="13" fillId="0" borderId="0"/>
    <xf numFmtId="0" fontId="13" fillId="0" borderId="0"/>
    <xf numFmtId="0" fontId="13"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43" fontId="2" fillId="0" borderId="0" applyFont="0" applyFill="0" applyBorder="0" applyAlignment="0" applyProtection="0"/>
    <xf numFmtId="0" fontId="13" fillId="0" borderId="0"/>
  </cellStyleXfs>
  <cellXfs count="612">
    <xf numFmtId="0" fontId="0" fillId="0" borderId="0" xfId="0"/>
    <xf numFmtId="0" fontId="0" fillId="0" borderId="0" xfId="0" applyAlignment="1">
      <alignment horizontal="center"/>
    </xf>
    <xf numFmtId="166" fontId="2" fillId="0" borderId="1" xfId="2" applyNumberFormat="1" applyFont="1" applyBorder="1" applyAlignment="1">
      <alignment horizontal="center" vertical="center"/>
    </xf>
    <xf numFmtId="0" fontId="0" fillId="0" borderId="0" xfId="0" applyAlignment="1">
      <alignment horizontal="center" vertical="center"/>
    </xf>
    <xf numFmtId="0" fontId="3" fillId="2" borderId="0" xfId="0" applyFont="1" applyFill="1" applyAlignment="1">
      <alignment vertical="center"/>
    </xf>
    <xf numFmtId="10" fontId="0" fillId="0" borderId="1" xfId="2" applyNumberFormat="1" applyFont="1" applyBorder="1" applyAlignment="1">
      <alignment horizontal="center" vertical="center"/>
    </xf>
    <xf numFmtId="9" fontId="0" fillId="0" borderId="1" xfId="2" applyFont="1" applyFill="1" applyBorder="1" applyAlignment="1">
      <alignment horizontal="center" vertical="center"/>
    </xf>
    <xf numFmtId="9" fontId="0" fillId="0" borderId="9" xfId="2" applyFont="1" applyFill="1" applyBorder="1" applyAlignment="1">
      <alignment horizontal="center" vertical="center"/>
    </xf>
    <xf numFmtId="0" fontId="4" fillId="0" borderId="9" xfId="0" applyFont="1" applyBorder="1" applyAlignment="1">
      <alignment horizontal="center" vertical="center"/>
    </xf>
    <xf numFmtId="0" fontId="4" fillId="0" borderId="11" xfId="0" applyFont="1" applyBorder="1" applyAlignment="1">
      <alignment horizontal="center" vertical="center"/>
    </xf>
    <xf numFmtId="10" fontId="0" fillId="0" borderId="12" xfId="2" applyNumberFormat="1" applyFont="1" applyBorder="1" applyAlignment="1">
      <alignment horizontal="center" vertical="center"/>
    </xf>
    <xf numFmtId="0" fontId="3" fillId="2" borderId="0" xfId="0" applyFont="1" applyFill="1" applyAlignment="1"/>
    <xf numFmtId="0" fontId="4" fillId="3" borderId="17" xfId="0" applyFont="1" applyFill="1" applyBorder="1" applyAlignment="1">
      <alignment horizontal="center" vertical="center"/>
    </xf>
    <xf numFmtId="10" fontId="4" fillId="3" borderId="18" xfId="2" applyNumberFormat="1" applyFont="1" applyFill="1" applyBorder="1" applyAlignment="1">
      <alignment horizontal="center" vertical="center"/>
    </xf>
    <xf numFmtId="0" fontId="4" fillId="3" borderId="7" xfId="0" applyFont="1" applyFill="1" applyBorder="1" applyAlignment="1">
      <alignment horizontal="center" vertical="center"/>
    </xf>
    <xf numFmtId="10" fontId="4" fillId="3" borderId="2" xfId="2" applyNumberFormat="1" applyFont="1" applyFill="1" applyBorder="1" applyAlignment="1">
      <alignment horizontal="center" vertical="center"/>
    </xf>
    <xf numFmtId="0" fontId="3" fillId="2" borderId="0" xfId="0" applyFont="1" applyFill="1" applyAlignment="1">
      <alignment wrapText="1"/>
    </xf>
    <xf numFmtId="49" fontId="4" fillId="4" borderId="0" xfId="0" applyNumberFormat="1" applyFont="1" applyFill="1" applyBorder="1" applyAlignment="1">
      <alignment vertical="center"/>
    </xf>
    <xf numFmtId="0" fontId="0" fillId="4" borderId="0" xfId="0" applyFill="1" applyBorder="1"/>
    <xf numFmtId="0" fontId="0" fillId="4" borderId="0" xfId="0" applyFill="1" applyBorder="1" applyAlignment="1">
      <alignment horizontal="center"/>
    </xf>
    <xf numFmtId="0" fontId="0" fillId="4" borderId="0" xfId="0" applyFill="1" applyBorder="1" applyAlignment="1">
      <alignment horizontal="center" vertical="center"/>
    </xf>
    <xf numFmtId="49" fontId="4" fillId="4" borderId="0" xfId="0" applyNumberFormat="1" applyFont="1" applyFill="1" applyBorder="1" applyAlignment="1">
      <alignment vertical="center" wrapText="1"/>
    </xf>
    <xf numFmtId="49" fontId="0" fillId="4" borderId="0" xfId="0" applyNumberFormat="1" applyFill="1" applyBorder="1"/>
    <xf numFmtId="165" fontId="0" fillId="4" borderId="0" xfId="0" applyNumberFormat="1" applyFill="1" applyBorder="1" applyAlignment="1">
      <alignment horizontal="center"/>
    </xf>
    <xf numFmtId="165" fontId="0" fillId="4" borderId="0" xfId="0" applyNumberFormat="1" applyFill="1" applyBorder="1" applyAlignment="1">
      <alignment horizontal="center" vertical="center"/>
    </xf>
    <xf numFmtId="0" fontId="0" fillId="4" borderId="0" xfId="0" applyFill="1" applyBorder="1" applyAlignment="1">
      <alignment horizontal="center" wrapText="1"/>
    </xf>
    <xf numFmtId="0" fontId="0" fillId="4" borderId="0" xfId="0" applyFill="1" applyBorder="1" applyAlignment="1">
      <alignment horizontal="center" vertical="center" wrapText="1"/>
    </xf>
    <xf numFmtId="0" fontId="0" fillId="4" borderId="0" xfId="0" applyFill="1"/>
    <xf numFmtId="0" fontId="0" fillId="4" borderId="0" xfId="0" applyFill="1" applyAlignment="1">
      <alignment horizontal="center"/>
    </xf>
    <xf numFmtId="0" fontId="0" fillId="4" borderId="0" xfId="0" applyFill="1" applyAlignment="1">
      <alignment horizontal="center" vertical="center"/>
    </xf>
    <xf numFmtId="166" fontId="0" fillId="3" borderId="18" xfId="0" applyNumberFormat="1" applyFill="1" applyBorder="1" applyAlignment="1">
      <alignment horizontal="center" vertical="center"/>
    </xf>
    <xf numFmtId="0" fontId="0" fillId="3" borderId="18" xfId="0" applyFill="1" applyBorder="1" applyAlignment="1">
      <alignment horizontal="center" vertical="center"/>
    </xf>
    <xf numFmtId="164" fontId="0" fillId="3" borderId="24" xfId="1" applyFont="1" applyFill="1" applyBorder="1" applyAlignment="1">
      <alignment horizontal="center" vertical="center"/>
    </xf>
    <xf numFmtId="166"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164" fontId="0" fillId="0" borderId="4" xfId="1" applyFont="1" applyBorder="1" applyAlignment="1">
      <alignment horizontal="center" vertical="center"/>
    </xf>
    <xf numFmtId="166" fontId="0" fillId="0" borderId="12" xfId="0" applyNumberFormat="1" applyBorder="1" applyAlignment="1">
      <alignment horizontal="center" vertical="center"/>
    </xf>
    <xf numFmtId="0" fontId="0" fillId="0" borderId="12" xfId="0" applyBorder="1" applyAlignment="1">
      <alignment horizontal="center" vertical="center"/>
    </xf>
    <xf numFmtId="166" fontId="4" fillId="3" borderId="2" xfId="2" applyNumberFormat="1" applyFont="1" applyFill="1" applyBorder="1" applyAlignment="1">
      <alignment horizontal="center" vertical="center"/>
    </xf>
    <xf numFmtId="166" fontId="0" fillId="3" borderId="2" xfId="0" applyNumberFormat="1" applyFill="1" applyBorder="1" applyAlignment="1">
      <alignment horizontal="center" vertical="center"/>
    </xf>
    <xf numFmtId="0" fontId="0" fillId="3" borderId="2" xfId="0" applyFill="1" applyBorder="1" applyAlignment="1">
      <alignment horizontal="center" vertical="center"/>
    </xf>
    <xf numFmtId="0" fontId="0"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12" xfId="0" applyBorder="1" applyAlignment="1">
      <alignment horizontal="left" vertical="center" wrapText="1"/>
    </xf>
    <xf numFmtId="0" fontId="7" fillId="5" borderId="30" xfId="0" applyFont="1" applyFill="1" applyBorder="1" applyAlignment="1">
      <alignment vertical="center"/>
    </xf>
    <xf numFmtId="0" fontId="7" fillId="5" borderId="31" xfId="0" applyFont="1" applyFill="1" applyBorder="1" applyAlignment="1">
      <alignment vertical="center"/>
    </xf>
    <xf numFmtId="0" fontId="7" fillId="6" borderId="15" xfId="0" applyFont="1" applyFill="1" applyBorder="1" applyAlignment="1">
      <alignment horizontal="center" vertical="center" wrapText="1"/>
    </xf>
    <xf numFmtId="0" fontId="7" fillId="6" borderId="14" xfId="0" applyFont="1" applyFill="1" applyBorder="1" applyAlignment="1">
      <alignment horizontal="center" vertical="center" textRotation="90"/>
    </xf>
    <xf numFmtId="0" fontId="7" fillId="6" borderId="15" xfId="0" applyFont="1" applyFill="1" applyBorder="1" applyAlignment="1">
      <alignment horizontal="center" vertical="center" textRotation="90"/>
    </xf>
    <xf numFmtId="0" fontId="7" fillId="6" borderId="33" xfId="0" applyFont="1" applyFill="1" applyBorder="1" applyAlignment="1">
      <alignment horizontal="center" vertical="center" textRotation="90"/>
    </xf>
    <xf numFmtId="166" fontId="2" fillId="3" borderId="2" xfId="2" applyNumberFormat="1" applyFont="1" applyFill="1" applyBorder="1" applyAlignment="1">
      <alignment horizontal="center" vertical="center"/>
    </xf>
    <xf numFmtId="0" fontId="7" fillId="5" borderId="21" xfId="0" applyFont="1" applyFill="1" applyBorder="1" applyAlignment="1">
      <alignment vertical="center"/>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9" fontId="0" fillId="7" borderId="1" xfId="2" applyFont="1" applyFill="1" applyBorder="1" applyAlignment="1">
      <alignment horizontal="center" vertical="center"/>
    </xf>
    <xf numFmtId="9" fontId="0" fillId="7" borderId="10" xfId="2" applyFont="1" applyFill="1" applyBorder="1" applyAlignment="1">
      <alignment horizontal="center" vertical="center"/>
    </xf>
    <xf numFmtId="0" fontId="7" fillId="6" borderId="29" xfId="0" applyFont="1" applyFill="1" applyBorder="1" applyAlignment="1">
      <alignment vertical="center"/>
    </xf>
    <xf numFmtId="0" fontId="7" fillId="6" borderId="16" xfId="0" applyFont="1" applyFill="1" applyBorder="1" applyAlignment="1">
      <alignment vertical="center"/>
    </xf>
    <xf numFmtId="0" fontId="0" fillId="0" borderId="0" xfId="0" applyFill="1"/>
    <xf numFmtId="0" fontId="8" fillId="0" borderId="0" xfId="0" applyFont="1" applyFill="1"/>
    <xf numFmtId="10" fontId="7" fillId="6" borderId="15" xfId="0" applyNumberFormat="1" applyFont="1" applyFill="1" applyBorder="1" applyAlignment="1">
      <alignment horizontal="center" vertical="center" wrapText="1"/>
    </xf>
    <xf numFmtId="0" fontId="4" fillId="8" borderId="0" xfId="0" applyFont="1" applyFill="1" applyBorder="1" applyAlignment="1">
      <alignment wrapText="1"/>
    </xf>
    <xf numFmtId="49" fontId="4" fillId="8" borderId="0" xfId="0" applyNumberFormat="1" applyFont="1" applyFill="1" applyBorder="1" applyAlignment="1">
      <alignment vertical="center" wrapText="1"/>
    </xf>
    <xf numFmtId="10" fontId="7" fillId="5" borderId="19" xfId="0" applyNumberFormat="1" applyFont="1" applyFill="1" applyBorder="1" applyAlignment="1">
      <alignment horizontal="center" vertical="center" wrapText="1"/>
    </xf>
    <xf numFmtId="0" fontId="0" fillId="3" borderId="3" xfId="0" applyFill="1" applyBorder="1" applyAlignment="1">
      <alignment horizontal="center" vertical="center"/>
    </xf>
    <xf numFmtId="0" fontId="0" fillId="0" borderId="4" xfId="0" applyBorder="1" applyAlignment="1">
      <alignment horizontal="center" vertical="center"/>
    </xf>
    <xf numFmtId="0" fontId="0" fillId="0" borderId="25" xfId="0" applyBorder="1" applyAlignment="1">
      <alignment horizontal="center" vertical="center"/>
    </xf>
    <xf numFmtId="0" fontId="0" fillId="3" borderId="24" xfId="0" applyFill="1" applyBorder="1" applyAlignment="1">
      <alignment horizontal="center" vertical="center"/>
    </xf>
    <xf numFmtId="0" fontId="9" fillId="0" borderId="0" xfId="3"/>
    <xf numFmtId="164" fontId="0" fillId="0" borderId="0" xfId="4" applyFont="1" applyFill="1"/>
    <xf numFmtId="0" fontId="9" fillId="0" borderId="0" xfId="3" applyFill="1"/>
    <xf numFmtId="164" fontId="0" fillId="4" borderId="0" xfId="1" applyFont="1" applyFill="1" applyBorder="1" applyAlignment="1">
      <alignment horizontal="center"/>
    </xf>
    <xf numFmtId="164" fontId="0" fillId="4" borderId="0" xfId="1" applyFont="1" applyFill="1" applyAlignment="1">
      <alignment horizontal="center"/>
    </xf>
    <xf numFmtId="0" fontId="4" fillId="0" borderId="35" xfId="0" applyFont="1" applyBorder="1" applyAlignment="1">
      <alignment horizontal="center" vertical="center"/>
    </xf>
    <xf numFmtId="0" fontId="0" fillId="0" borderId="34" xfId="0" applyBorder="1" applyAlignment="1">
      <alignment horizontal="left" vertical="center" wrapText="1"/>
    </xf>
    <xf numFmtId="10" fontId="0" fillId="0" borderId="34" xfId="2" applyNumberFormat="1" applyFont="1" applyBorder="1" applyAlignment="1">
      <alignment horizontal="center" vertical="center"/>
    </xf>
    <xf numFmtId="166" fontId="0" fillId="0" borderId="34" xfId="0" applyNumberFormat="1" applyBorder="1" applyAlignment="1">
      <alignment horizontal="center" vertical="center"/>
    </xf>
    <xf numFmtId="0" fontId="0" fillId="0" borderId="34" xfId="0" applyBorder="1" applyAlignment="1">
      <alignment horizontal="center" vertical="center"/>
    </xf>
    <xf numFmtId="164" fontId="0" fillId="0" borderId="36" xfId="1" applyFont="1" applyBorder="1" applyAlignment="1">
      <alignment horizontal="center" vertical="center"/>
    </xf>
    <xf numFmtId="9" fontId="0" fillId="7" borderId="9" xfId="2" applyFont="1" applyFill="1" applyBorder="1" applyAlignment="1">
      <alignment horizontal="center" vertical="center"/>
    </xf>
    <xf numFmtId="166" fontId="0" fillId="0" borderId="19" xfId="0" applyNumberFormat="1" applyBorder="1" applyAlignment="1">
      <alignment horizontal="center" vertical="center"/>
    </xf>
    <xf numFmtId="0" fontId="0" fillId="0" borderId="20" xfId="0" applyBorder="1" applyAlignment="1">
      <alignment horizontal="center" vertical="center"/>
    </xf>
    <xf numFmtId="9" fontId="0" fillId="7" borderId="37" xfId="2" applyFont="1" applyFill="1" applyBorder="1" applyAlignment="1">
      <alignment horizontal="center" vertical="center"/>
    </xf>
    <xf numFmtId="0" fontId="9" fillId="10" borderId="0" xfId="3" applyFill="1"/>
    <xf numFmtId="164" fontId="0" fillId="0" borderId="0" xfId="4" applyFont="1"/>
    <xf numFmtId="10" fontId="7" fillId="5" borderId="15" xfId="0" applyNumberFormat="1"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26" xfId="0" applyFont="1" applyFill="1" applyBorder="1" applyAlignment="1">
      <alignment horizontal="center" vertical="center" wrapText="1"/>
    </xf>
    <xf numFmtId="0" fontId="7" fillId="5" borderId="14" xfId="0" applyFont="1" applyFill="1" applyBorder="1" applyAlignment="1">
      <alignment horizontal="center" vertical="center" textRotation="90"/>
    </xf>
    <xf numFmtId="0" fontId="7" fillId="5" borderId="15" xfId="0" applyFont="1" applyFill="1" applyBorder="1" applyAlignment="1">
      <alignment horizontal="center" vertical="center" textRotation="90"/>
    </xf>
    <xf numFmtId="0" fontId="7" fillId="5" borderId="33" xfId="0" applyFont="1" applyFill="1" applyBorder="1" applyAlignment="1">
      <alignment horizontal="center" vertical="center" textRotation="90"/>
    </xf>
    <xf numFmtId="9" fontId="0" fillId="0" borderId="2" xfId="2" applyFont="1" applyFill="1" applyBorder="1" applyAlignment="1">
      <alignment horizontal="center" vertical="center"/>
    </xf>
    <xf numFmtId="0" fontId="0" fillId="0" borderId="12" xfId="0" applyBorder="1" applyAlignment="1">
      <alignment horizontal="center" vertical="center" wrapText="1"/>
    </xf>
    <xf numFmtId="166" fontId="2" fillId="3" borderId="18" xfId="2" applyNumberFormat="1" applyFont="1" applyFill="1" applyBorder="1" applyAlignment="1">
      <alignment horizontal="center" vertical="center"/>
    </xf>
    <xf numFmtId="166" fontId="2" fillId="0" borderId="12" xfId="2" applyNumberFormat="1" applyFont="1" applyBorder="1" applyAlignment="1">
      <alignment horizontal="center" vertical="center"/>
    </xf>
    <xf numFmtId="0" fontId="0" fillId="0" borderId="12" xfId="0" applyBorder="1"/>
    <xf numFmtId="0" fontId="0" fillId="3" borderId="2" xfId="0" applyFill="1" applyBorder="1" applyAlignment="1">
      <alignment horizontal="center" vertical="center" wrapText="1"/>
    </xf>
    <xf numFmtId="0" fontId="0" fillId="3" borderId="18" xfId="0" applyFill="1" applyBorder="1" applyAlignment="1">
      <alignment horizontal="center" vertical="center" wrapText="1"/>
    </xf>
    <xf numFmtId="0" fontId="0" fillId="0" borderId="34" xfId="0" applyBorder="1" applyAlignment="1">
      <alignment horizontal="center" vertical="center" wrapText="1"/>
    </xf>
    <xf numFmtId="166" fontId="0" fillId="0" borderId="1" xfId="0" applyNumberFormat="1" applyFont="1" applyBorder="1" applyAlignment="1">
      <alignment horizontal="center" vertical="center"/>
    </xf>
    <xf numFmtId="0" fontId="0" fillId="0" borderId="36" xfId="0" applyBorder="1" applyAlignment="1">
      <alignment horizontal="center" vertical="center"/>
    </xf>
    <xf numFmtId="9" fontId="0" fillId="0" borderId="35" xfId="2" applyFont="1" applyFill="1" applyBorder="1" applyAlignment="1">
      <alignment horizontal="center" vertical="center"/>
    </xf>
    <xf numFmtId="9" fontId="0" fillId="0" borderId="34" xfId="2" applyFont="1" applyFill="1" applyBorder="1" applyAlignment="1">
      <alignment horizontal="center" vertical="center"/>
    </xf>
    <xf numFmtId="0" fontId="4" fillId="3" borderId="1" xfId="0" applyFont="1" applyFill="1" applyBorder="1" applyAlignment="1">
      <alignment horizontal="center" vertical="center"/>
    </xf>
    <xf numFmtId="0" fontId="4" fillId="3" borderId="1" xfId="0" applyFont="1" applyFill="1" applyBorder="1" applyAlignment="1">
      <alignment horizontal="left" vertical="center" wrapText="1"/>
    </xf>
    <xf numFmtId="10" fontId="4" fillId="3" borderId="1" xfId="2" applyNumberFormat="1" applyFont="1" applyFill="1" applyBorder="1" applyAlignment="1">
      <alignment horizontal="center" vertical="center"/>
    </xf>
    <xf numFmtId="166" fontId="4" fillId="3" borderId="1" xfId="2" applyNumberFormat="1" applyFont="1" applyFill="1" applyBorder="1" applyAlignment="1">
      <alignment horizontal="center" vertical="center"/>
    </xf>
    <xf numFmtId="166" fontId="0" fillId="3" borderId="1" xfId="0" applyNumberFormat="1" applyFill="1" applyBorder="1" applyAlignment="1">
      <alignment horizontal="center" vertical="center"/>
    </xf>
    <xf numFmtId="0" fontId="0" fillId="3" borderId="1" xfId="0" applyFill="1" applyBorder="1" applyAlignment="1">
      <alignment horizontal="center" vertical="center"/>
    </xf>
    <xf numFmtId="0" fontId="4" fillId="0" borderId="1" xfId="0" applyFont="1" applyBorder="1" applyAlignment="1">
      <alignment horizontal="center" vertical="center"/>
    </xf>
    <xf numFmtId="10" fontId="4" fillId="0" borderId="1" xfId="2" applyNumberFormat="1" applyFont="1" applyFill="1" applyBorder="1" applyAlignment="1">
      <alignment horizontal="center" vertical="center"/>
    </xf>
    <xf numFmtId="0" fontId="4" fillId="9" borderId="1" xfId="0" applyFont="1" applyFill="1" applyBorder="1" applyAlignment="1">
      <alignment horizontal="center" vertical="center"/>
    </xf>
    <xf numFmtId="166" fontId="2" fillId="9" borderId="1" xfId="2" applyNumberFormat="1" applyFont="1" applyFill="1" applyBorder="1" applyAlignment="1">
      <alignment horizontal="center" vertical="center"/>
    </xf>
    <xf numFmtId="166" fontId="0" fillId="9" borderId="1" xfId="0" applyNumberFormat="1" applyFill="1" applyBorder="1" applyAlignment="1">
      <alignment horizontal="center" vertical="center"/>
    </xf>
    <xf numFmtId="0" fontId="0" fillId="9" borderId="1" xfId="0" applyFill="1" applyBorder="1" applyAlignment="1">
      <alignment horizontal="center" vertical="center" wrapText="1"/>
    </xf>
    <xf numFmtId="0" fontId="4" fillId="0" borderId="2" xfId="0" applyFont="1" applyBorder="1" applyAlignment="1">
      <alignment horizontal="center" vertical="center"/>
    </xf>
    <xf numFmtId="0" fontId="0" fillId="0" borderId="2" xfId="0" applyFont="1" applyBorder="1" applyAlignment="1">
      <alignment horizontal="left" vertical="center" wrapText="1"/>
    </xf>
    <xf numFmtId="10" fontId="2" fillId="0" borderId="2" xfId="2" applyNumberFormat="1" applyFont="1" applyFill="1" applyBorder="1" applyAlignment="1">
      <alignment horizontal="center" vertical="center"/>
    </xf>
    <xf numFmtId="166" fontId="2" fillId="0" borderId="1" xfId="2" applyNumberFormat="1" applyFont="1" applyFill="1" applyBorder="1" applyAlignment="1">
      <alignment horizontal="center" vertical="center"/>
    </xf>
    <xf numFmtId="166" fontId="0" fillId="0" borderId="1" xfId="0" applyNumberFormat="1" applyFill="1" applyBorder="1" applyAlignment="1">
      <alignment horizontal="center" vertical="center"/>
    </xf>
    <xf numFmtId="166" fontId="0" fillId="0" borderId="2" xfId="0" applyNumberFormat="1" applyBorder="1" applyAlignment="1">
      <alignment horizontal="center" vertical="center"/>
    </xf>
    <xf numFmtId="0" fontId="0" fillId="0" borderId="1" xfId="0" applyFill="1" applyBorder="1" applyAlignment="1">
      <alignment horizontal="center" vertical="center" wrapText="1"/>
    </xf>
    <xf numFmtId="0" fontId="0" fillId="0" borderId="2" xfId="0" applyBorder="1" applyAlignment="1">
      <alignment horizontal="center" vertical="center"/>
    </xf>
    <xf numFmtId="0" fontId="0" fillId="0" borderId="1" xfId="0" applyBorder="1"/>
    <xf numFmtId="171" fontId="7" fillId="5" borderId="15" xfId="0" applyNumberFormat="1" applyFont="1" applyFill="1" applyBorder="1" applyAlignment="1">
      <alignment horizontal="center" vertical="center" wrapText="1"/>
    </xf>
    <xf numFmtId="171" fontId="4" fillId="3" borderId="18" xfId="2" applyNumberFormat="1" applyFont="1" applyFill="1" applyBorder="1" applyAlignment="1">
      <alignment horizontal="center" vertical="center"/>
    </xf>
    <xf numFmtId="0" fontId="0" fillId="3" borderId="18" xfId="0" applyFill="1" applyBorder="1" applyAlignment="1">
      <alignment horizontal="left" vertical="center" wrapText="1"/>
    </xf>
    <xf numFmtId="164" fontId="2" fillId="3" borderId="24" xfId="1" applyFont="1" applyFill="1" applyBorder="1" applyAlignment="1">
      <alignment horizontal="center" vertical="center"/>
    </xf>
    <xf numFmtId="171" fontId="2" fillId="0" borderId="1" xfId="2" applyNumberFormat="1" applyFont="1" applyBorder="1" applyAlignment="1">
      <alignment horizontal="center" vertical="center"/>
    </xf>
    <xf numFmtId="164" fontId="2" fillId="0" borderId="4" xfId="1" applyFont="1" applyBorder="1" applyAlignment="1">
      <alignment horizontal="center" vertical="center"/>
    </xf>
    <xf numFmtId="9" fontId="2" fillId="7" borderId="9" xfId="2" applyFont="1" applyFill="1" applyBorder="1" applyAlignment="1">
      <alignment horizontal="center" vertical="center"/>
    </xf>
    <xf numFmtId="9" fontId="2" fillId="7" borderId="1" xfId="2" applyFont="1" applyFill="1" applyBorder="1" applyAlignment="1">
      <alignment horizontal="center" vertical="center"/>
    </xf>
    <xf numFmtId="9" fontId="2" fillId="7" borderId="10" xfId="2" applyFont="1" applyFill="1" applyBorder="1" applyAlignment="1">
      <alignment horizontal="center" vertical="center"/>
    </xf>
    <xf numFmtId="9" fontId="2" fillId="0" borderId="10" xfId="2" applyFont="1" applyFill="1" applyBorder="1" applyAlignment="1">
      <alignment horizontal="center" vertical="center"/>
    </xf>
    <xf numFmtId="9" fontId="2" fillId="0" borderId="9" xfId="2" applyFont="1" applyFill="1" applyBorder="1" applyAlignment="1">
      <alignment horizontal="center" vertical="center"/>
    </xf>
    <xf numFmtId="9" fontId="2" fillId="0" borderId="1" xfId="2" applyFont="1" applyFill="1" applyBorder="1" applyAlignment="1">
      <alignment horizontal="center" vertical="center"/>
    </xf>
    <xf numFmtId="171" fontId="2" fillId="0" borderId="34" xfId="2" applyNumberFormat="1" applyFont="1" applyBorder="1" applyAlignment="1">
      <alignment horizontal="center" vertical="center"/>
    </xf>
    <xf numFmtId="164" fontId="2" fillId="0" borderId="36" xfId="1" applyFont="1" applyBorder="1" applyAlignment="1">
      <alignment horizontal="center" vertical="center"/>
    </xf>
    <xf numFmtId="9" fontId="2" fillId="0" borderId="35" xfId="2" applyFont="1" applyFill="1" applyBorder="1" applyAlignment="1">
      <alignment horizontal="center" vertical="center"/>
    </xf>
    <xf numFmtId="9" fontId="2" fillId="0" borderId="34" xfId="2" applyFont="1" applyFill="1" applyBorder="1" applyAlignment="1">
      <alignment horizontal="center" vertical="center"/>
    </xf>
    <xf numFmtId="9" fontId="2" fillId="0" borderId="37" xfId="2" applyFont="1" applyFill="1" applyBorder="1" applyAlignment="1">
      <alignment horizontal="center" vertical="center"/>
    </xf>
    <xf numFmtId="9" fontId="2" fillId="7" borderId="34" xfId="2" applyFont="1" applyFill="1" applyBorder="1" applyAlignment="1">
      <alignment horizontal="center" vertical="center"/>
    </xf>
    <xf numFmtId="9" fontId="2" fillId="7" borderId="37" xfId="2" applyFont="1" applyFill="1" applyBorder="1" applyAlignment="1">
      <alignment horizontal="center" vertical="center"/>
    </xf>
    <xf numFmtId="0" fontId="4" fillId="3" borderId="18" xfId="0" applyFont="1" applyFill="1" applyBorder="1" applyAlignment="1">
      <alignment horizontal="center" vertical="center"/>
    </xf>
    <xf numFmtId="0" fontId="4" fillId="0" borderId="7" xfId="0" applyFont="1" applyBorder="1" applyAlignment="1">
      <alignment horizontal="center" vertical="center"/>
    </xf>
    <xf numFmtId="171" fontId="2" fillId="0" borderId="2" xfId="2" applyNumberFormat="1" applyFont="1" applyBorder="1" applyAlignment="1">
      <alignment horizontal="center" vertical="center"/>
    </xf>
    <xf numFmtId="166" fontId="0" fillId="0" borderId="2" xfId="0" applyNumberFormat="1" applyFont="1" applyBorder="1" applyAlignment="1">
      <alignment horizontal="center" vertical="center"/>
    </xf>
    <xf numFmtId="0" fontId="0" fillId="0" borderId="2" xfId="0" applyFont="1" applyBorder="1" applyAlignment="1">
      <alignment horizontal="center" vertical="center" wrapText="1"/>
    </xf>
    <xf numFmtId="0" fontId="0" fillId="0" borderId="3" xfId="0" applyFont="1" applyBorder="1" applyAlignment="1">
      <alignment horizontal="center" vertical="center"/>
    </xf>
    <xf numFmtId="164" fontId="2" fillId="0" borderId="3" xfId="1" applyFont="1" applyBorder="1" applyAlignment="1">
      <alignment horizontal="center" vertical="center"/>
    </xf>
    <xf numFmtId="9" fontId="2" fillId="0" borderId="7" xfId="2" applyFont="1" applyFill="1" applyBorder="1" applyAlignment="1">
      <alignment horizontal="center" vertical="center"/>
    </xf>
    <xf numFmtId="9" fontId="2" fillId="0" borderId="2" xfId="2" applyFont="1" applyFill="1" applyBorder="1" applyAlignment="1">
      <alignment horizontal="center" vertical="center"/>
    </xf>
    <xf numFmtId="9" fontId="2" fillId="7" borderId="2" xfId="2" applyFont="1" applyFill="1" applyBorder="1" applyAlignment="1">
      <alignment horizontal="center" vertical="center"/>
    </xf>
    <xf numFmtId="0" fontId="0" fillId="0" borderId="1" xfId="0" applyFont="1" applyBorder="1" applyAlignment="1">
      <alignment horizontal="center" vertical="center" wrapText="1"/>
    </xf>
    <xf numFmtId="0" fontId="0" fillId="0" borderId="4" xfId="0" applyFont="1" applyBorder="1" applyAlignment="1">
      <alignment horizontal="center" vertical="center"/>
    </xf>
    <xf numFmtId="171" fontId="2" fillId="0" borderId="12" xfId="2" applyNumberFormat="1" applyFont="1" applyBorder="1" applyAlignment="1">
      <alignment horizontal="center" vertical="center"/>
    </xf>
    <xf numFmtId="164" fontId="2" fillId="0" borderId="25" xfId="1" applyFont="1" applyBorder="1" applyAlignment="1">
      <alignment horizontal="center" vertical="center"/>
    </xf>
    <xf numFmtId="9" fontId="2" fillId="0" borderId="11" xfId="2" applyFont="1" applyFill="1" applyBorder="1" applyAlignment="1">
      <alignment horizontal="center" vertical="center"/>
    </xf>
    <xf numFmtId="9" fontId="2" fillId="0" borderId="12" xfId="2" applyFont="1" applyFill="1" applyBorder="1" applyAlignment="1">
      <alignment horizontal="center" vertical="center"/>
    </xf>
    <xf numFmtId="0" fontId="4" fillId="0" borderId="41" xfId="0" applyFont="1" applyBorder="1" applyAlignment="1">
      <alignment horizontal="center" vertical="center"/>
    </xf>
    <xf numFmtId="0" fontId="0" fillId="0" borderId="39" xfId="0" applyFont="1" applyBorder="1" applyAlignment="1">
      <alignment horizontal="left" vertical="center" wrapText="1"/>
    </xf>
    <xf numFmtId="171" fontId="2" fillId="0" borderId="39" xfId="2" applyNumberFormat="1" applyFont="1" applyBorder="1" applyAlignment="1">
      <alignment horizontal="center" vertical="center"/>
    </xf>
    <xf numFmtId="166" fontId="0" fillId="0" borderId="39" xfId="0" applyNumberFormat="1" applyFont="1" applyBorder="1" applyAlignment="1">
      <alignment horizontal="center" vertical="center"/>
    </xf>
    <xf numFmtId="166" fontId="0" fillId="4" borderId="1" xfId="0" applyNumberFormat="1" applyFill="1" applyBorder="1" applyAlignment="1">
      <alignment horizontal="center" vertical="center"/>
    </xf>
    <xf numFmtId="0" fontId="0" fillId="4" borderId="4" xfId="0" applyFill="1" applyBorder="1" applyAlignment="1">
      <alignment horizontal="center" vertical="center"/>
    </xf>
    <xf numFmtId="164" fontId="2" fillId="4" borderId="4" xfId="1" applyFont="1" applyFill="1" applyBorder="1" applyAlignment="1">
      <alignment horizontal="center" vertical="center"/>
    </xf>
    <xf numFmtId="9" fontId="2" fillId="4" borderId="9" xfId="2" applyFont="1" applyFill="1" applyBorder="1" applyAlignment="1">
      <alignment horizontal="center" vertical="center"/>
    </xf>
    <xf numFmtId="9" fontId="2" fillId="4" borderId="1" xfId="2" applyFont="1" applyFill="1" applyBorder="1" applyAlignment="1">
      <alignment horizontal="center" vertical="center"/>
    </xf>
    <xf numFmtId="9" fontId="2" fillId="4" borderId="10" xfId="2" applyFont="1" applyFill="1" applyBorder="1" applyAlignment="1">
      <alignment horizontal="center" vertical="center"/>
    </xf>
    <xf numFmtId="9" fontId="2" fillId="0" borderId="9" xfId="2" applyFont="1" applyBorder="1" applyAlignment="1">
      <alignment horizontal="center" vertical="center"/>
    </xf>
    <xf numFmtId="9" fontId="2" fillId="0" borderId="1" xfId="2" applyFont="1" applyBorder="1" applyAlignment="1">
      <alignment horizontal="center" vertical="center"/>
    </xf>
    <xf numFmtId="9" fontId="2" fillId="0" borderId="10" xfId="2" applyFont="1" applyBorder="1" applyAlignment="1">
      <alignment horizontal="center" vertical="center"/>
    </xf>
    <xf numFmtId="0" fontId="0" fillId="0" borderId="12" xfId="0" applyBorder="1" applyAlignment="1">
      <alignment horizontal="left" vertical="center"/>
    </xf>
    <xf numFmtId="0" fontId="4" fillId="3" borderId="14" xfId="0" applyFont="1" applyFill="1" applyBorder="1" applyAlignment="1">
      <alignment horizontal="center" vertical="center"/>
    </xf>
    <xf numFmtId="166" fontId="0" fillId="3" borderId="15" xfId="0" applyNumberFormat="1" applyFill="1" applyBorder="1" applyAlignment="1">
      <alignment horizontal="center" vertical="center"/>
    </xf>
    <xf numFmtId="0" fontId="0" fillId="3" borderId="15" xfId="0" applyFill="1" applyBorder="1" applyAlignment="1">
      <alignment horizontal="center" vertical="center" wrapText="1"/>
    </xf>
    <xf numFmtId="0" fontId="0" fillId="3" borderId="26" xfId="0" applyFill="1" applyBorder="1" applyAlignment="1">
      <alignment horizontal="center" vertical="center"/>
    </xf>
    <xf numFmtId="0" fontId="0" fillId="0" borderId="39" xfId="0" applyFont="1" applyFill="1" applyBorder="1" applyAlignment="1">
      <alignment horizontal="left" vertical="center" wrapText="1"/>
    </xf>
    <xf numFmtId="164" fontId="7" fillId="5" borderId="26" xfId="0" applyNumberFormat="1" applyFont="1" applyFill="1" applyBorder="1" applyAlignment="1">
      <alignment horizontal="center" vertical="center" wrapText="1"/>
    </xf>
    <xf numFmtId="10" fontId="2" fillId="0" borderId="1" xfId="2" applyNumberFormat="1" applyFont="1" applyBorder="1" applyAlignment="1">
      <alignment horizontal="center" vertical="center"/>
    </xf>
    <xf numFmtId="166" fontId="8" fillId="0" borderId="1" xfId="2" applyNumberFormat="1" applyFont="1" applyBorder="1" applyAlignment="1">
      <alignment horizontal="center" vertical="center"/>
    </xf>
    <xf numFmtId="10" fontId="2" fillId="0" borderId="12" xfId="2" applyNumberFormat="1" applyFont="1" applyBorder="1" applyAlignment="1">
      <alignment horizontal="center" vertical="center"/>
    </xf>
    <xf numFmtId="164" fontId="2" fillId="3" borderId="3" xfId="1" applyFont="1" applyFill="1" applyBorder="1" applyAlignment="1">
      <alignment horizontal="center" vertical="center"/>
    </xf>
    <xf numFmtId="9" fontId="2" fillId="3" borderId="7" xfId="2" applyFont="1" applyFill="1" applyBorder="1" applyAlignment="1">
      <alignment horizontal="center" vertical="center"/>
    </xf>
    <xf numFmtId="9" fontId="2" fillId="3" borderId="2" xfId="2" applyFont="1" applyFill="1" applyBorder="1" applyAlignment="1">
      <alignment horizontal="center" vertical="center"/>
    </xf>
    <xf numFmtId="9" fontId="2" fillId="3" borderId="8" xfId="2" applyFont="1" applyFill="1" applyBorder="1" applyAlignment="1">
      <alignment horizontal="center" vertical="center"/>
    </xf>
    <xf numFmtId="164" fontId="2" fillId="0" borderId="1" xfId="1" applyFont="1" applyBorder="1" applyAlignment="1">
      <alignment horizontal="center" vertical="center"/>
    </xf>
    <xf numFmtId="0" fontId="4" fillId="3" borderId="41" xfId="0" applyFont="1" applyFill="1" applyBorder="1" applyAlignment="1">
      <alignment horizontal="center" vertical="center"/>
    </xf>
    <xf numFmtId="10" fontId="4" fillId="3" borderId="39" xfId="2" applyNumberFormat="1" applyFont="1" applyFill="1" applyBorder="1" applyAlignment="1">
      <alignment horizontal="center" vertical="center"/>
    </xf>
    <xf numFmtId="166" fontId="4" fillId="3" borderId="39" xfId="2" applyNumberFormat="1" applyFont="1" applyFill="1" applyBorder="1" applyAlignment="1">
      <alignment horizontal="center" vertical="center"/>
    </xf>
    <xf numFmtId="166" fontId="0" fillId="3" borderId="39" xfId="0" applyNumberFormat="1" applyFill="1" applyBorder="1" applyAlignment="1">
      <alignment horizontal="center" vertical="center"/>
    </xf>
    <xf numFmtId="0" fontId="0" fillId="3" borderId="42" xfId="0" applyFill="1" applyBorder="1" applyAlignment="1">
      <alignment horizontal="center" vertical="center"/>
    </xf>
    <xf numFmtId="164" fontId="2" fillId="3" borderId="42" xfId="1" applyFont="1" applyFill="1" applyBorder="1" applyAlignment="1">
      <alignment horizontal="center" vertical="center"/>
    </xf>
    <xf numFmtId="9" fontId="2" fillId="3" borderId="41" xfId="2" applyFont="1" applyFill="1" applyBorder="1" applyAlignment="1">
      <alignment horizontal="center" vertical="center"/>
    </xf>
    <xf numFmtId="9" fontId="2" fillId="3" borderId="39" xfId="2" applyFont="1" applyFill="1" applyBorder="1" applyAlignment="1">
      <alignment horizontal="center" vertical="center"/>
    </xf>
    <xf numFmtId="10" fontId="2" fillId="0" borderId="1" xfId="2" applyNumberFormat="1" applyFont="1" applyFill="1" applyBorder="1" applyAlignment="1">
      <alignment horizontal="center" vertical="center"/>
    </xf>
    <xf numFmtId="164" fontId="2" fillId="3" borderId="1" xfId="1" applyFont="1" applyFill="1" applyBorder="1" applyAlignment="1">
      <alignment horizontal="center" vertical="center"/>
    </xf>
    <xf numFmtId="9" fontId="2" fillId="3" borderId="1" xfId="2" applyFont="1" applyFill="1" applyBorder="1" applyAlignment="1">
      <alignment horizontal="center" vertical="center"/>
    </xf>
    <xf numFmtId="0" fontId="4" fillId="0" borderId="21" xfId="0" applyFont="1" applyBorder="1" applyAlignment="1">
      <alignment horizontal="center" vertical="center"/>
    </xf>
    <xf numFmtId="10" fontId="2" fillId="0" borderId="19" xfId="2" applyNumberFormat="1" applyFont="1" applyBorder="1" applyAlignment="1">
      <alignment horizontal="center" vertical="center"/>
    </xf>
    <xf numFmtId="0" fontId="0" fillId="0" borderId="19" xfId="0" applyBorder="1" applyAlignment="1">
      <alignment horizontal="center" vertical="center" wrapText="1"/>
    </xf>
    <xf numFmtId="10" fontId="2" fillId="0" borderId="2" xfId="2" applyNumberFormat="1" applyFont="1" applyBorder="1" applyAlignment="1">
      <alignment horizontal="center" vertical="center"/>
    </xf>
    <xf numFmtId="0" fontId="0" fillId="0" borderId="34" xfId="0" applyFont="1" applyBorder="1" applyAlignment="1">
      <alignment horizontal="left" vertical="center" wrapText="1"/>
    </xf>
    <xf numFmtId="10" fontId="2" fillId="0" borderId="34" xfId="2" applyNumberFormat="1" applyFont="1" applyBorder="1" applyAlignment="1">
      <alignment horizontal="center" vertical="center"/>
    </xf>
    <xf numFmtId="166" fontId="2" fillId="0" borderId="34" xfId="2" applyNumberFormat="1" applyFont="1" applyBorder="1" applyAlignment="1">
      <alignment horizontal="center" vertical="center"/>
    </xf>
    <xf numFmtId="9" fontId="2" fillId="0" borderId="35" xfId="2" applyFont="1" applyBorder="1" applyAlignment="1">
      <alignment horizontal="center" vertical="center"/>
    </xf>
    <xf numFmtId="9" fontId="2" fillId="0" borderId="34" xfId="2" applyFont="1"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4" fillId="0" borderId="9" xfId="0" applyFont="1" applyFill="1" applyBorder="1" applyAlignment="1">
      <alignment horizontal="center" vertical="center"/>
    </xf>
    <xf numFmtId="0" fontId="0" fillId="0" borderId="0" xfId="0" applyBorder="1"/>
    <xf numFmtId="0" fontId="4" fillId="0" borderId="11" xfId="0" applyFont="1" applyFill="1" applyBorder="1" applyAlignment="1">
      <alignment horizontal="center" vertical="center"/>
    </xf>
    <xf numFmtId="0" fontId="0" fillId="0" borderId="46" xfId="0" applyBorder="1"/>
    <xf numFmtId="0" fontId="8" fillId="5" borderId="15" xfId="0" applyFont="1" applyFill="1" applyBorder="1" applyAlignment="1">
      <alignment horizontal="center" vertical="center" wrapText="1"/>
    </xf>
    <xf numFmtId="0" fontId="7" fillId="5" borderId="14"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4" fillId="3" borderId="18" xfId="0" applyFont="1" applyFill="1" applyBorder="1" applyAlignment="1">
      <alignment horizontal="center" vertical="center" wrapText="1"/>
    </xf>
    <xf numFmtId="43" fontId="2" fillId="3" borderId="24" xfId="30" applyFont="1" applyFill="1" applyBorder="1" applyAlignment="1">
      <alignment horizontal="center" vertical="center"/>
    </xf>
    <xf numFmtId="0" fontId="0" fillId="3" borderId="47" xfId="0" applyFill="1" applyBorder="1" applyAlignment="1">
      <alignment horizontal="center" vertical="center" wrapText="1"/>
    </xf>
    <xf numFmtId="170" fontId="0" fillId="0" borderId="4" xfId="0" applyNumberFormat="1" applyBorder="1" applyAlignment="1">
      <alignment horizontal="center" vertical="center"/>
    </xf>
    <xf numFmtId="43" fontId="2" fillId="0" borderId="4" xfId="30" applyFont="1" applyBorder="1" applyAlignment="1">
      <alignment horizontal="center" vertical="center"/>
    </xf>
    <xf numFmtId="9" fontId="2" fillId="7" borderId="48" xfId="2" applyFont="1" applyFill="1" applyBorder="1" applyAlignment="1">
      <alignment horizontal="center" vertical="center"/>
    </xf>
    <xf numFmtId="0" fontId="0" fillId="0" borderId="49" xfId="0" applyBorder="1" applyAlignment="1">
      <alignment horizontal="center" vertical="center" wrapText="1"/>
    </xf>
    <xf numFmtId="9" fontId="2" fillId="0" borderId="40" xfId="2" applyFont="1" applyFill="1" applyBorder="1" applyAlignment="1">
      <alignment horizontal="center" vertical="center"/>
    </xf>
    <xf numFmtId="43" fontId="2" fillId="0" borderId="25" xfId="30" applyFont="1" applyBorder="1" applyAlignment="1">
      <alignment horizontal="center" vertical="center"/>
    </xf>
    <xf numFmtId="43" fontId="2" fillId="3" borderId="3" xfId="30" applyFont="1" applyFill="1" applyBorder="1" applyAlignment="1">
      <alignment horizontal="center" vertical="center"/>
    </xf>
    <xf numFmtId="0" fontId="0" fillId="3" borderId="50" xfId="0" applyFill="1" applyBorder="1" applyAlignment="1">
      <alignment horizontal="center" vertical="center"/>
    </xf>
    <xf numFmtId="9" fontId="8" fillId="7" borderId="9" xfId="2" applyFont="1" applyFill="1" applyBorder="1" applyAlignment="1">
      <alignment horizontal="center" vertical="center"/>
    </xf>
    <xf numFmtId="9" fontId="8" fillId="7" borderId="1" xfId="2" applyFont="1" applyFill="1" applyBorder="1" applyAlignment="1">
      <alignment horizontal="center" vertical="center"/>
    </xf>
    <xf numFmtId="9" fontId="8" fillId="7" borderId="10" xfId="2" applyFont="1" applyFill="1" applyBorder="1" applyAlignment="1">
      <alignment horizontal="center" vertical="center"/>
    </xf>
    <xf numFmtId="43" fontId="2" fillId="0" borderId="36" xfId="30" applyFont="1" applyBorder="1" applyAlignment="1">
      <alignment horizontal="center" vertical="center"/>
    </xf>
    <xf numFmtId="9" fontId="2" fillId="0" borderId="48" xfId="2" applyFont="1" applyFill="1" applyBorder="1" applyAlignment="1">
      <alignment horizontal="center" vertical="center"/>
    </xf>
    <xf numFmtId="0" fontId="0" fillId="0" borderId="2" xfId="0" applyBorder="1" applyAlignment="1">
      <alignment horizontal="left" vertical="center" wrapText="1"/>
    </xf>
    <xf numFmtId="43" fontId="2" fillId="0" borderId="20" xfId="30" applyFont="1" applyBorder="1" applyAlignment="1">
      <alignment horizontal="center" vertical="center"/>
    </xf>
    <xf numFmtId="0" fontId="0" fillId="0" borderId="28" xfId="0" applyBorder="1" applyAlignment="1">
      <alignment horizontal="center" vertical="center" wrapText="1"/>
    </xf>
    <xf numFmtId="0" fontId="7" fillId="5" borderId="21" xfId="0" applyFont="1" applyFill="1" applyBorder="1" applyAlignment="1">
      <alignment horizontal="center" vertical="center" wrapText="1"/>
    </xf>
    <xf numFmtId="164" fontId="7" fillId="5" borderId="20" xfId="0" applyNumberFormat="1" applyFont="1" applyFill="1" applyBorder="1" applyAlignment="1">
      <alignment horizontal="center" vertical="center" wrapText="1"/>
    </xf>
    <xf numFmtId="0" fontId="7" fillId="5" borderId="28" xfId="0" applyFont="1" applyFill="1" applyBorder="1" applyAlignment="1">
      <alignment horizontal="center" vertical="center" wrapText="1"/>
    </xf>
    <xf numFmtId="0" fontId="4" fillId="3" borderId="50" xfId="0" applyFont="1" applyFill="1" applyBorder="1" applyAlignment="1">
      <alignment horizontal="center" vertical="center" wrapText="1"/>
    </xf>
    <xf numFmtId="0" fontId="7" fillId="5" borderId="30" xfId="0" applyFont="1" applyFill="1" applyBorder="1" applyAlignment="1">
      <alignment vertical="center" wrapText="1"/>
    </xf>
    <xf numFmtId="0" fontId="4" fillId="3" borderId="2" xfId="0" applyFont="1" applyFill="1" applyBorder="1" applyAlignment="1">
      <alignment horizontal="center" vertical="center"/>
    </xf>
    <xf numFmtId="2" fontId="0" fillId="3" borderId="3" xfId="0" applyNumberFormat="1" applyFill="1" applyBorder="1" applyAlignment="1">
      <alignment horizontal="right" vertical="center"/>
    </xf>
    <xf numFmtId="0" fontId="0" fillId="3" borderId="50" xfId="0" applyFill="1" applyBorder="1" applyAlignment="1">
      <alignment horizontal="center" vertical="center" wrapText="1"/>
    </xf>
    <xf numFmtId="43" fontId="2" fillId="0" borderId="3" xfId="30" applyFont="1" applyBorder="1" applyAlignment="1">
      <alignment horizontal="center" vertical="center"/>
    </xf>
    <xf numFmtId="9" fontId="2" fillId="7" borderId="7" xfId="2" applyFont="1" applyFill="1" applyBorder="1" applyAlignment="1">
      <alignment horizontal="center" vertical="center"/>
    </xf>
    <xf numFmtId="43" fontId="2" fillId="0" borderId="12" xfId="30" applyFont="1" applyFill="1" applyBorder="1" applyAlignment="1">
      <alignment horizontal="center" vertical="center"/>
    </xf>
    <xf numFmtId="9" fontId="2" fillId="7" borderId="35" xfId="2" applyFont="1" applyFill="1" applyBorder="1" applyAlignment="1">
      <alignment horizontal="center" vertical="center"/>
    </xf>
    <xf numFmtId="0" fontId="0" fillId="3" borderId="18" xfId="0" applyFill="1" applyBorder="1" applyAlignment="1">
      <alignment horizontal="left" vertical="top" wrapText="1"/>
    </xf>
    <xf numFmtId="164" fontId="9" fillId="0" borderId="0" xfId="3" applyNumberFormat="1"/>
    <xf numFmtId="166" fontId="2" fillId="3" borderId="1" xfId="2" applyNumberFormat="1" applyFont="1" applyFill="1" applyBorder="1" applyAlignment="1">
      <alignment horizontal="center" vertical="center"/>
    </xf>
    <xf numFmtId="0" fontId="0" fillId="3" borderId="1" xfId="0" applyFill="1" applyBorder="1" applyAlignment="1">
      <alignment horizontal="center" vertical="center" wrapText="1"/>
    </xf>
    <xf numFmtId="0" fontId="0" fillId="3" borderId="1" xfId="0" applyFill="1" applyBorder="1" applyAlignment="1">
      <alignment horizontal="left" vertical="center"/>
    </xf>
    <xf numFmtId="0" fontId="0" fillId="3" borderId="6" xfId="0" applyFill="1" applyBorder="1" applyAlignment="1">
      <alignment horizontal="center" vertical="center" wrapText="1"/>
    </xf>
    <xf numFmtId="0" fontId="4" fillId="4" borderId="6" xfId="0" applyFont="1" applyFill="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left" vertical="center" wrapText="1"/>
    </xf>
    <xf numFmtId="10" fontId="8" fillId="0" borderId="1" xfId="2" applyNumberFormat="1" applyFont="1" applyBorder="1" applyAlignment="1">
      <alignment horizontal="center" vertical="center"/>
    </xf>
    <xf numFmtId="166" fontId="8"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4" fontId="8" fillId="0" borderId="1" xfId="0" applyNumberFormat="1" applyFont="1" applyBorder="1" applyAlignment="1">
      <alignment horizontal="center" vertical="center"/>
    </xf>
    <xf numFmtId="9" fontId="8" fillId="4" borderId="1" xfId="2" applyFont="1" applyFill="1" applyBorder="1" applyAlignment="1">
      <alignment horizontal="center" vertical="center"/>
    </xf>
    <xf numFmtId="9" fontId="8" fillId="0" borderId="1" xfId="2" applyFont="1" applyFill="1" applyBorder="1" applyAlignment="1">
      <alignment horizontal="center" vertical="center"/>
    </xf>
    <xf numFmtId="0" fontId="0" fillId="0" borderId="1" xfId="0" applyFont="1" applyFill="1" applyBorder="1" applyAlignment="1">
      <alignment horizontal="left" vertical="center" wrapText="1"/>
    </xf>
    <xf numFmtId="1" fontId="0" fillId="3" borderId="1" xfId="0" applyNumberFormat="1" applyFill="1" applyBorder="1" applyAlignment="1">
      <alignment horizontal="center" vertical="center"/>
    </xf>
    <xf numFmtId="0" fontId="7" fillId="3" borderId="1" xfId="0" applyFont="1" applyFill="1" applyBorder="1" applyAlignment="1">
      <alignment horizontal="center" vertical="center"/>
    </xf>
    <xf numFmtId="10" fontId="7" fillId="3" borderId="1" xfId="2" applyNumberFormat="1" applyFont="1" applyFill="1" applyBorder="1" applyAlignment="1">
      <alignment horizontal="center" vertical="center"/>
    </xf>
    <xf numFmtId="166" fontId="7" fillId="3" borderId="1" xfId="2" applyNumberFormat="1" applyFont="1" applyFill="1" applyBorder="1" applyAlignment="1">
      <alignment horizontal="center" vertical="center"/>
    </xf>
    <xf numFmtId="166" fontId="8" fillId="3" borderId="1" xfId="0" applyNumberFormat="1" applyFont="1" applyFill="1" applyBorder="1" applyAlignment="1">
      <alignment horizontal="center" vertical="center"/>
    </xf>
    <xf numFmtId="0" fontId="8" fillId="3" borderId="1" xfId="0" applyFont="1" applyFill="1" applyBorder="1" applyAlignment="1">
      <alignment horizontal="center" vertical="center"/>
    </xf>
    <xf numFmtId="0" fontId="8" fillId="3" borderId="1" xfId="0" applyFont="1" applyFill="1" applyBorder="1" applyAlignment="1">
      <alignment horizontal="left" vertical="center"/>
    </xf>
    <xf numFmtId="164" fontId="8" fillId="3" borderId="1" xfId="1" applyFont="1" applyFill="1" applyBorder="1" applyAlignment="1">
      <alignment horizontal="center" vertical="center"/>
    </xf>
    <xf numFmtId="0" fontId="8" fillId="0" borderId="1" xfId="0" applyFont="1" applyBorder="1" applyAlignment="1">
      <alignment horizontal="center" vertical="center"/>
    </xf>
    <xf numFmtId="0" fontId="7" fillId="4" borderId="6" xfId="0" applyFont="1" applyFill="1" applyBorder="1" applyAlignment="1">
      <alignment horizontal="center" vertical="center" wrapText="1"/>
    </xf>
    <xf numFmtId="0" fontId="0" fillId="3" borderId="1" xfId="0" applyFill="1" applyBorder="1" applyAlignment="1">
      <alignment horizontal="left" vertical="center" wrapText="1"/>
    </xf>
    <xf numFmtId="0" fontId="0" fillId="4" borderId="6" xfId="0" applyFill="1" applyBorder="1" applyAlignment="1">
      <alignment horizontal="center" vertical="center" wrapText="1"/>
    </xf>
    <xf numFmtId="10" fontId="2" fillId="4" borderId="1" xfId="2" applyNumberFormat="1" applyFont="1" applyFill="1" applyBorder="1" applyAlignment="1">
      <alignment horizontal="center" vertical="center"/>
    </xf>
    <xf numFmtId="0" fontId="4" fillId="3" borderId="1" xfId="0" applyFont="1" applyFill="1" applyBorder="1" applyAlignment="1">
      <alignment horizontal="center" vertical="center" wrapText="1"/>
    </xf>
    <xf numFmtId="0" fontId="8" fillId="4" borderId="6" xfId="0" applyFont="1" applyFill="1" applyBorder="1" applyAlignment="1">
      <alignment horizontal="center" vertical="center" wrapText="1"/>
    </xf>
    <xf numFmtId="4" fontId="2" fillId="3" borderId="1" xfId="1" applyNumberFormat="1" applyFont="1" applyFill="1" applyBorder="1" applyAlignment="1">
      <alignment horizontal="center" vertical="center"/>
    </xf>
    <xf numFmtId="0" fontId="0" fillId="3" borderId="1" xfId="0" applyFont="1" applyFill="1" applyBorder="1" applyAlignment="1">
      <alignment horizontal="center" vertical="center" wrapText="1"/>
    </xf>
    <xf numFmtId="0" fontId="0" fillId="3" borderId="1" xfId="0" applyFont="1" applyFill="1" applyBorder="1" applyAlignment="1">
      <alignment horizontal="left" vertical="center"/>
    </xf>
    <xf numFmtId="4" fontId="2" fillId="0" borderId="1" xfId="1" applyNumberFormat="1" applyFont="1" applyBorder="1" applyAlignment="1">
      <alignment horizontal="center" vertical="center"/>
    </xf>
    <xf numFmtId="10" fontId="4" fillId="3" borderId="1" xfId="0" applyNumberFormat="1" applyFont="1" applyFill="1" applyBorder="1" applyAlignment="1">
      <alignment horizontal="center" vertical="center" wrapText="1"/>
    </xf>
    <xf numFmtId="0" fontId="0" fillId="3" borderId="1" xfId="0" applyFont="1" applyFill="1" applyBorder="1" applyAlignment="1">
      <alignment horizontal="left" vertical="center" wrapText="1"/>
    </xf>
    <xf numFmtId="164" fontId="0" fillId="3" borderId="1" xfId="0" applyNumberFormat="1" applyFont="1" applyFill="1" applyBorder="1" applyAlignment="1">
      <alignment horizontal="left" vertical="center" wrapText="1"/>
    </xf>
    <xf numFmtId="0" fontId="4" fillId="9" borderId="6" xfId="0" applyFont="1" applyFill="1" applyBorder="1" applyAlignment="1">
      <alignment horizontal="left" vertical="center" wrapText="1"/>
    </xf>
    <xf numFmtId="0" fontId="8" fillId="0" borderId="1" xfId="0" applyFont="1" applyBorder="1" applyAlignment="1">
      <alignment vertical="center" wrapText="1"/>
    </xf>
    <xf numFmtId="0" fontId="0" fillId="0" borderId="1" xfId="0" applyFill="1" applyBorder="1"/>
    <xf numFmtId="0" fontId="0" fillId="0" borderId="1" xfId="0" applyFont="1" applyBorder="1" applyAlignment="1">
      <alignment vertical="center"/>
    </xf>
    <xf numFmtId="0" fontId="4" fillId="0" borderId="1" xfId="0" applyFont="1" applyFill="1" applyBorder="1" applyAlignment="1">
      <alignment horizontal="center" vertical="center"/>
    </xf>
    <xf numFmtId="0" fontId="0" fillId="0" borderId="1" xfId="0" applyFill="1" applyBorder="1" applyAlignment="1">
      <alignment horizontal="center" vertical="center"/>
    </xf>
    <xf numFmtId="164" fontId="2" fillId="0" borderId="1" xfId="1" applyFont="1" applyFill="1" applyBorder="1" applyAlignment="1">
      <alignment horizontal="center" vertical="center"/>
    </xf>
    <xf numFmtId="0" fontId="0" fillId="7" borderId="1" xfId="0" applyFill="1" applyBorder="1"/>
    <xf numFmtId="0" fontId="0" fillId="3" borderId="1" xfId="0" applyFont="1" applyFill="1" applyBorder="1" applyAlignment="1">
      <alignment horizontal="center" vertical="center"/>
    </xf>
    <xf numFmtId="0" fontId="0" fillId="3" borderId="2" xfId="0" applyFill="1" applyBorder="1" applyAlignment="1">
      <alignment horizontal="left" vertical="center"/>
    </xf>
    <xf numFmtId="164" fontId="2" fillId="3" borderId="2" xfId="1" applyFont="1" applyFill="1" applyBorder="1" applyAlignment="1">
      <alignment horizontal="center" vertical="center"/>
    </xf>
    <xf numFmtId="0" fontId="0" fillId="3" borderId="5" xfId="0" applyFill="1" applyBorder="1" applyAlignment="1">
      <alignment horizontal="center" vertical="center" wrapText="1"/>
    </xf>
    <xf numFmtId="0" fontId="7" fillId="5" borderId="15" xfId="0" applyFont="1" applyFill="1" applyBorder="1" applyAlignment="1">
      <alignment horizontal="left" vertical="center" wrapText="1"/>
    </xf>
    <xf numFmtId="0" fontId="23" fillId="0" borderId="1" xfId="0" applyFont="1" applyBorder="1" applyAlignment="1">
      <alignment vertical="center" wrapText="1"/>
    </xf>
    <xf numFmtId="0" fontId="23" fillId="12" borderId="1" xfId="0" applyFont="1" applyFill="1" applyBorder="1" applyAlignment="1">
      <alignment vertical="center" wrapText="1"/>
    </xf>
    <xf numFmtId="10" fontId="0" fillId="4" borderId="1" xfId="2" applyNumberFormat="1" applyFont="1" applyFill="1" applyBorder="1" applyAlignment="1">
      <alignment horizontal="center" vertical="center"/>
    </xf>
    <xf numFmtId="166" fontId="2" fillId="4" borderId="1" xfId="2" applyNumberFormat="1" applyFont="1" applyFill="1" applyBorder="1" applyAlignment="1">
      <alignment horizontal="center" vertical="center"/>
    </xf>
    <xf numFmtId="0" fontId="0" fillId="4" borderId="1" xfId="0" applyFill="1" applyBorder="1" applyAlignment="1">
      <alignment horizontal="center" vertical="center"/>
    </xf>
    <xf numFmtId="0" fontId="0" fillId="4" borderId="1" xfId="0" applyFill="1" applyBorder="1"/>
    <xf numFmtId="9" fontId="14" fillId="7" borderId="1" xfId="2" applyFont="1" applyFill="1" applyBorder="1" applyAlignment="1">
      <alignment horizontal="center" vertical="center"/>
    </xf>
    <xf numFmtId="9" fontId="14" fillId="4" borderId="1" xfId="2" applyFont="1" applyFill="1" applyBorder="1" applyAlignment="1">
      <alignment horizontal="center" vertical="center"/>
    </xf>
    <xf numFmtId="0" fontId="4" fillId="4" borderId="9" xfId="0" applyFont="1" applyFill="1" applyBorder="1" applyAlignment="1">
      <alignment horizontal="center" vertical="center"/>
    </xf>
    <xf numFmtId="0" fontId="4" fillId="3" borderId="9" xfId="0" applyFont="1" applyFill="1" applyBorder="1" applyAlignment="1">
      <alignment horizontal="center" vertical="center"/>
    </xf>
    <xf numFmtId="0" fontId="4" fillId="3" borderId="10" xfId="0" applyFont="1" applyFill="1" applyBorder="1" applyAlignment="1">
      <alignment horizontal="left" vertical="center" wrapText="1"/>
    </xf>
    <xf numFmtId="0" fontId="23" fillId="0" borderId="12" xfId="0" applyFont="1" applyBorder="1" applyAlignment="1">
      <alignment vertical="center" wrapText="1"/>
    </xf>
    <xf numFmtId="0" fontId="0" fillId="4" borderId="12" xfId="0" applyFill="1" applyBorder="1"/>
    <xf numFmtId="9" fontId="14" fillId="4" borderId="12" xfId="2" applyFont="1" applyFill="1" applyBorder="1" applyAlignment="1">
      <alignment horizontal="center" vertical="center"/>
    </xf>
    <xf numFmtId="9" fontId="14" fillId="7" borderId="12" xfId="2" applyFont="1" applyFill="1" applyBorder="1" applyAlignment="1">
      <alignment horizontal="center" vertical="center"/>
    </xf>
    <xf numFmtId="10" fontId="7" fillId="3" borderId="2" xfId="2" applyNumberFormat="1" applyFont="1" applyFill="1" applyBorder="1" applyAlignment="1">
      <alignment horizontal="center" vertical="center"/>
    </xf>
    <xf numFmtId="10" fontId="2" fillId="0" borderId="39" xfId="2" applyNumberFormat="1" applyFont="1" applyBorder="1" applyAlignment="1">
      <alignment horizontal="center" vertical="center"/>
    </xf>
    <xf numFmtId="166" fontId="0" fillId="0" borderId="39" xfId="0" applyNumberFormat="1" applyBorder="1" applyAlignment="1">
      <alignment horizontal="center" vertical="center"/>
    </xf>
    <xf numFmtId="0" fontId="0" fillId="0" borderId="39" xfId="0" applyBorder="1" applyAlignment="1">
      <alignment horizontal="center" vertical="center"/>
    </xf>
    <xf numFmtId="0" fontId="0" fillId="0" borderId="39" xfId="0" applyBorder="1" applyAlignment="1">
      <alignment horizontal="center" vertical="center" wrapText="1"/>
    </xf>
    <xf numFmtId="0" fontId="0" fillId="0" borderId="42" xfId="0" applyBorder="1" applyAlignment="1">
      <alignment horizontal="center" vertical="center"/>
    </xf>
    <xf numFmtId="164" fontId="2" fillId="0" borderId="42" xfId="1" applyFont="1" applyBorder="1" applyAlignment="1">
      <alignment horizontal="center" vertical="center"/>
    </xf>
    <xf numFmtId="9" fontId="2" fillId="0" borderId="41" xfId="2" applyFont="1" applyBorder="1" applyAlignment="1">
      <alignment horizontal="center" vertical="center"/>
    </xf>
    <xf numFmtId="9" fontId="2" fillId="0" borderId="39" xfId="2" applyFont="1" applyBorder="1" applyAlignment="1">
      <alignment horizontal="center" vertical="center"/>
    </xf>
    <xf numFmtId="9" fontId="2" fillId="0" borderId="39" xfId="2" applyFont="1" applyFill="1" applyBorder="1" applyAlignment="1">
      <alignment horizontal="center" vertical="center"/>
    </xf>
    <xf numFmtId="0" fontId="0" fillId="3" borderId="4" xfId="0" applyFill="1" applyBorder="1" applyAlignment="1">
      <alignment horizontal="center" vertical="center"/>
    </xf>
    <xf numFmtId="164" fontId="2" fillId="3" borderId="4" xfId="1" applyFont="1" applyFill="1" applyBorder="1" applyAlignment="1">
      <alignment horizontal="center" vertical="center"/>
    </xf>
    <xf numFmtId="9" fontId="2" fillId="3" borderId="9" xfId="2" applyFont="1" applyFill="1" applyBorder="1" applyAlignment="1">
      <alignment horizontal="center" vertical="center"/>
    </xf>
    <xf numFmtId="9" fontId="2" fillId="3" borderId="10" xfId="2" applyFont="1" applyFill="1" applyBorder="1" applyAlignment="1">
      <alignment horizontal="center" vertical="center"/>
    </xf>
    <xf numFmtId="9" fontId="2" fillId="3" borderId="6" xfId="2" applyFont="1" applyFill="1" applyBorder="1" applyAlignment="1">
      <alignment horizontal="center" vertical="center"/>
    </xf>
    <xf numFmtId="0" fontId="0" fillId="3" borderId="27" xfId="0" applyFill="1" applyBorder="1" applyAlignment="1">
      <alignment horizontal="center" vertical="center"/>
    </xf>
    <xf numFmtId="164" fontId="8" fillId="3" borderId="24" xfId="1" applyFont="1" applyFill="1" applyBorder="1" applyAlignment="1">
      <alignment horizontal="center" vertical="center"/>
    </xf>
    <xf numFmtId="43" fontId="7" fillId="5" borderId="15" xfId="0" applyNumberFormat="1" applyFont="1" applyFill="1" applyBorder="1" applyAlignment="1">
      <alignment horizontal="center" vertical="center" wrapText="1"/>
    </xf>
    <xf numFmtId="43" fontId="7" fillId="6" borderId="26" xfId="0" applyNumberFormat="1" applyFont="1" applyFill="1" applyBorder="1" applyAlignment="1">
      <alignment horizontal="center" vertical="center" wrapText="1"/>
    </xf>
    <xf numFmtId="43" fontId="0" fillId="0" borderId="0" xfId="0" applyNumberFormat="1"/>
    <xf numFmtId="43" fontId="7" fillId="5" borderId="26" xfId="0" applyNumberFormat="1" applyFont="1" applyFill="1" applyBorder="1" applyAlignment="1">
      <alignment horizontal="center" vertical="center" wrapText="1"/>
    </xf>
    <xf numFmtId="43" fontId="11" fillId="14" borderId="0" xfId="0" applyNumberFormat="1" applyFont="1" applyFill="1"/>
    <xf numFmtId="164" fontId="24" fillId="3" borderId="1" xfId="1" applyFont="1" applyFill="1" applyBorder="1" applyAlignment="1">
      <alignment horizontal="center" vertical="center"/>
    </xf>
    <xf numFmtId="166" fontId="2" fillId="0" borderId="2" xfId="2" applyNumberFormat="1" applyFont="1" applyBorder="1" applyAlignment="1">
      <alignment horizontal="center" vertical="center"/>
    </xf>
    <xf numFmtId="0" fontId="0" fillId="0" borderId="2" xfId="0" applyBorder="1" applyAlignment="1">
      <alignment horizontal="center" vertical="center" wrapText="1"/>
    </xf>
    <xf numFmtId="10" fontId="4" fillId="3" borderId="15" xfId="2" applyNumberFormat="1" applyFont="1" applyFill="1" applyBorder="1" applyAlignment="1">
      <alignment horizontal="center" vertical="center"/>
    </xf>
    <xf numFmtId="0" fontId="0" fillId="3" borderId="15" xfId="0" applyFill="1" applyBorder="1" applyAlignment="1">
      <alignment horizontal="center" vertical="center"/>
    </xf>
    <xf numFmtId="0" fontId="7" fillId="5" borderId="52" xfId="0" applyFont="1" applyFill="1" applyBorder="1" applyAlignment="1">
      <alignment vertical="center"/>
    </xf>
    <xf numFmtId="10" fontId="7" fillId="5" borderId="53" xfId="0" applyNumberFormat="1" applyFont="1" applyFill="1" applyBorder="1" applyAlignment="1">
      <alignment horizontal="center" vertical="center" wrapText="1"/>
    </xf>
    <xf numFmtId="0" fontId="7" fillId="5" borderId="53" xfId="0" applyFont="1" applyFill="1" applyBorder="1" applyAlignment="1">
      <alignment horizontal="center" vertical="center" wrapText="1"/>
    </xf>
    <xf numFmtId="0" fontId="7" fillId="5" borderId="54" xfId="0" applyFont="1" applyFill="1" applyBorder="1" applyAlignment="1">
      <alignment horizontal="center" vertical="center" wrapText="1"/>
    </xf>
    <xf numFmtId="164" fontId="7" fillId="5" borderId="54" xfId="0" applyNumberFormat="1" applyFont="1" applyFill="1" applyBorder="1" applyAlignment="1">
      <alignment horizontal="center" vertical="center" wrapText="1"/>
    </xf>
    <xf numFmtId="0" fontId="0" fillId="0" borderId="3" xfId="0" applyBorder="1" applyAlignment="1">
      <alignment horizontal="center" vertical="center"/>
    </xf>
    <xf numFmtId="166" fontId="2" fillId="3" borderId="15" xfId="2" applyNumberFormat="1" applyFont="1" applyFill="1" applyBorder="1" applyAlignment="1">
      <alignment horizontal="center" vertical="center"/>
    </xf>
    <xf numFmtId="166" fontId="0" fillId="0" borderId="34" xfId="0" applyNumberFormat="1" applyFont="1" applyBorder="1" applyAlignment="1">
      <alignment horizontal="center" vertical="center"/>
    </xf>
    <xf numFmtId="43" fontId="2" fillId="3" borderId="4" xfId="30" applyFont="1" applyFill="1" applyBorder="1" applyAlignment="1">
      <alignment horizontal="center" vertical="center"/>
    </xf>
    <xf numFmtId="0" fontId="0" fillId="3" borderId="49" xfId="0" applyFill="1" applyBorder="1" applyAlignment="1">
      <alignment horizontal="center" vertical="center"/>
    </xf>
    <xf numFmtId="0" fontId="0" fillId="0" borderId="39" xfId="0" applyBorder="1" applyAlignment="1">
      <alignment horizontal="left" vertical="center" wrapText="1"/>
    </xf>
    <xf numFmtId="43" fontId="2" fillId="0" borderId="42" xfId="30" applyFont="1" applyBorder="1" applyAlignment="1">
      <alignment horizontal="center" vertical="center"/>
    </xf>
    <xf numFmtId="9" fontId="2" fillId="0" borderId="41" xfId="2" applyFont="1" applyFill="1" applyBorder="1" applyAlignment="1">
      <alignment horizontal="center" vertical="center"/>
    </xf>
    <xf numFmtId="0" fontId="0" fillId="0" borderId="45" xfId="0" applyBorder="1" applyAlignment="1">
      <alignment horizontal="center" vertical="center" wrapText="1"/>
    </xf>
    <xf numFmtId="0" fontId="4" fillId="0" borderId="35" xfId="0" applyFont="1" applyBorder="1" applyAlignment="1">
      <alignment horizontal="center" vertical="center" wrapText="1"/>
    </xf>
    <xf numFmtId="0" fontId="0" fillId="0" borderId="43" xfId="0" applyBorder="1" applyAlignment="1">
      <alignment horizontal="center" vertical="center" wrapText="1"/>
    </xf>
    <xf numFmtId="0" fontId="4" fillId="3" borderId="49" xfId="0" applyFont="1" applyFill="1" applyBorder="1" applyAlignment="1">
      <alignment horizontal="center" vertical="center" wrapText="1"/>
    </xf>
    <xf numFmtId="4" fontId="0" fillId="3" borderId="4" xfId="0" applyNumberFormat="1" applyFill="1" applyBorder="1" applyAlignment="1">
      <alignment horizontal="right" vertical="center"/>
    </xf>
    <xf numFmtId="0" fontId="0" fillId="0" borderId="34" xfId="0" applyBorder="1"/>
    <xf numFmtId="43" fontId="2" fillId="0" borderId="34" xfId="30" applyFont="1" applyFill="1" applyBorder="1" applyAlignment="1">
      <alignment horizontal="center" vertical="center"/>
    </xf>
    <xf numFmtId="164" fontId="0" fillId="3" borderId="4" xfId="1" applyFont="1" applyFill="1" applyBorder="1" applyAlignment="1">
      <alignment horizontal="center" vertical="center"/>
    </xf>
    <xf numFmtId="0" fontId="0" fillId="0" borderId="34" xfId="0" applyFont="1" applyBorder="1" applyAlignment="1">
      <alignment horizontal="center" vertical="center" wrapText="1"/>
    </xf>
    <xf numFmtId="0" fontId="0" fillId="0" borderId="36" xfId="0" applyFont="1" applyBorder="1" applyAlignment="1">
      <alignment horizontal="center" vertical="center"/>
    </xf>
    <xf numFmtId="171" fontId="4" fillId="3" borderId="1" xfId="2" applyNumberFormat="1" applyFont="1" applyFill="1" applyBorder="1" applyAlignment="1">
      <alignment horizontal="center" vertical="center"/>
    </xf>
    <xf numFmtId="171" fontId="2" fillId="3" borderId="1" xfId="2" applyNumberFormat="1" applyFont="1" applyFill="1" applyBorder="1" applyAlignment="1">
      <alignment horizontal="center" vertical="center"/>
    </xf>
    <xf numFmtId="166" fontId="0" fillId="3" borderId="1" xfId="0" applyNumberFormat="1" applyFont="1" applyFill="1" applyBorder="1" applyAlignment="1">
      <alignment horizontal="center" vertical="center"/>
    </xf>
    <xf numFmtId="0" fontId="0" fillId="3" borderId="4" xfId="0" applyFont="1" applyFill="1" applyBorder="1" applyAlignment="1">
      <alignment horizontal="center" vertical="center"/>
    </xf>
    <xf numFmtId="171" fontId="4" fillId="3" borderId="1" xfId="0" applyNumberFormat="1" applyFont="1" applyFill="1" applyBorder="1" applyAlignment="1">
      <alignment horizontal="center" vertical="center"/>
    </xf>
    <xf numFmtId="0" fontId="0" fillId="0" borderId="34" xfId="0" applyBorder="1" applyAlignment="1">
      <alignment horizontal="left" vertical="center"/>
    </xf>
    <xf numFmtId="9" fontId="2" fillId="0" borderId="7" xfId="2" applyFont="1" applyBorder="1" applyAlignment="1">
      <alignment horizontal="center" vertical="center"/>
    </xf>
    <xf numFmtId="9" fontId="2" fillId="0" borderId="2" xfId="2" applyFont="1" applyBorder="1" applyAlignment="1">
      <alignment horizontal="center" vertical="center"/>
    </xf>
    <xf numFmtId="166" fontId="2" fillId="0" borderId="4" xfId="2" applyNumberFormat="1" applyFont="1" applyBorder="1" applyAlignment="1">
      <alignment horizontal="center" vertical="center"/>
    </xf>
    <xf numFmtId="166" fontId="0" fillId="0" borderId="6" xfId="0" applyNumberFormat="1" applyBorder="1" applyAlignment="1">
      <alignment horizontal="center" vertical="center"/>
    </xf>
    <xf numFmtId="169" fontId="0" fillId="10" borderId="0" xfId="4" applyNumberFormat="1" applyFont="1" applyFill="1"/>
    <xf numFmtId="0" fontId="1" fillId="0" borderId="0" xfId="3" applyFont="1" applyFill="1"/>
    <xf numFmtId="0" fontId="12" fillId="0" borderId="0" xfId="3" applyFont="1" applyFill="1"/>
    <xf numFmtId="164" fontId="12" fillId="0" borderId="0" xfId="4" applyFont="1" applyFill="1"/>
    <xf numFmtId="0" fontId="1" fillId="4" borderId="0" xfId="3" applyFont="1" applyFill="1"/>
    <xf numFmtId="164" fontId="8" fillId="0" borderId="0" xfId="4" applyFont="1" applyFill="1"/>
    <xf numFmtId="0" fontId="0" fillId="4" borderId="6" xfId="0" applyFill="1" applyBorder="1" applyAlignment="1">
      <alignment vertical="center" wrapText="1"/>
    </xf>
    <xf numFmtId="0" fontId="7" fillId="5" borderId="51" xfId="0" applyFont="1" applyFill="1" applyBorder="1" applyAlignment="1">
      <alignment horizontal="center" vertical="center" wrapText="1"/>
    </xf>
    <xf numFmtId="0" fontId="11" fillId="0" borderId="0" xfId="0" applyFont="1" applyFill="1"/>
    <xf numFmtId="0" fontId="0" fillId="4" borderId="6" xfId="0" applyFont="1" applyFill="1" applyBorder="1" applyAlignment="1">
      <alignment horizontal="center" vertical="center" wrapText="1"/>
    </xf>
    <xf numFmtId="0" fontId="0" fillId="0" borderId="0" xfId="0" applyFont="1" applyFill="1"/>
    <xf numFmtId="0" fontId="0" fillId="0" borderId="1" xfId="0" applyFont="1" applyBorder="1" applyAlignment="1">
      <alignment horizontal="center" vertical="center"/>
    </xf>
    <xf numFmtId="0" fontId="4" fillId="0" borderId="0" xfId="0" applyFont="1" applyFill="1"/>
    <xf numFmtId="9" fontId="4" fillId="7" borderId="1" xfId="2" applyFont="1" applyFill="1" applyBorder="1" applyAlignment="1">
      <alignment horizontal="center" vertical="center"/>
    </xf>
    <xf numFmtId="0" fontId="4" fillId="0" borderId="1" xfId="0" applyFont="1" applyBorder="1"/>
    <xf numFmtId="43" fontId="11" fillId="0" borderId="0" xfId="0" applyNumberFormat="1" applyFont="1" applyFill="1"/>
    <xf numFmtId="43" fontId="11" fillId="4" borderId="0" xfId="0" applyNumberFormat="1" applyFont="1" applyFill="1"/>
    <xf numFmtId="0" fontId="11" fillId="4" borderId="0" xfId="0" applyFont="1" applyFill="1"/>
    <xf numFmtId="164" fontId="0" fillId="0" borderId="3" xfId="1" applyFont="1" applyBorder="1" applyAlignment="1">
      <alignment horizontal="center" vertical="center"/>
    </xf>
    <xf numFmtId="0" fontId="0" fillId="0" borderId="4" xfId="0" applyBorder="1"/>
    <xf numFmtId="0" fontId="4" fillId="3" borderId="4" xfId="0" applyFont="1" applyFill="1" applyBorder="1" applyAlignment="1">
      <alignment horizontal="center" vertical="center"/>
    </xf>
    <xf numFmtId="164" fontId="8" fillId="0" borderId="4" xfId="1" applyFont="1" applyBorder="1" applyAlignment="1">
      <alignment horizontal="center" vertical="center"/>
    </xf>
    <xf numFmtId="0" fontId="0" fillId="0" borderId="4" xfId="0" applyFill="1" applyBorder="1" applyAlignment="1">
      <alignment horizontal="center"/>
    </xf>
    <xf numFmtId="0" fontId="0" fillId="0" borderId="4" xfId="0" applyBorder="1" applyAlignment="1">
      <alignment horizontal="center"/>
    </xf>
    <xf numFmtId="164" fontId="2" fillId="0" borderId="4" xfId="1" applyFont="1" applyFill="1" applyBorder="1" applyAlignment="1">
      <alignment horizontal="center" vertical="center"/>
    </xf>
    <xf numFmtId="0" fontId="0" fillId="0" borderId="25" xfId="0" applyBorder="1"/>
    <xf numFmtId="9" fontId="0" fillId="0" borderId="7" xfId="2" applyFont="1" applyFill="1" applyBorder="1" applyAlignment="1">
      <alignment horizontal="center" vertical="center"/>
    </xf>
    <xf numFmtId="0" fontId="0" fillId="0" borderId="9" xfId="0" applyBorder="1"/>
    <xf numFmtId="0" fontId="0" fillId="0" borderId="10" xfId="0" applyBorder="1"/>
    <xf numFmtId="9" fontId="8" fillId="4" borderId="9" xfId="2" applyFont="1" applyFill="1" applyBorder="1" applyAlignment="1">
      <alignment horizontal="center" vertical="center"/>
    </xf>
    <xf numFmtId="164" fontId="2" fillId="3" borderId="9" xfId="1" applyFont="1" applyFill="1" applyBorder="1" applyAlignment="1">
      <alignment horizontal="center" vertical="center"/>
    </xf>
    <xf numFmtId="164" fontId="2" fillId="3" borderId="10" xfId="1" applyFont="1" applyFill="1" applyBorder="1" applyAlignment="1">
      <alignment horizontal="center" vertical="center"/>
    </xf>
    <xf numFmtId="164" fontId="8" fillId="3" borderId="9" xfId="1" applyFont="1" applyFill="1" applyBorder="1" applyAlignment="1">
      <alignment horizontal="center" vertical="center"/>
    </xf>
    <xf numFmtId="164" fontId="8" fillId="3" borderId="10" xfId="1" applyFont="1" applyFill="1" applyBorder="1" applyAlignment="1">
      <alignment horizontal="center" vertical="center"/>
    </xf>
    <xf numFmtId="0" fontId="4" fillId="3" borderId="9" xfId="0" applyFont="1" applyFill="1" applyBorder="1" applyAlignment="1">
      <alignment horizontal="left" vertical="center" wrapText="1"/>
    </xf>
    <xf numFmtId="9" fontId="14" fillId="7" borderId="9" xfId="2" applyFont="1" applyFill="1" applyBorder="1" applyAlignment="1">
      <alignment horizontal="center" vertical="center"/>
    </xf>
    <xf numFmtId="9" fontId="14" fillId="4" borderId="10" xfId="2" applyFont="1" applyFill="1" applyBorder="1" applyAlignment="1">
      <alignment horizontal="center" vertical="center"/>
    </xf>
    <xf numFmtId="9" fontId="14" fillId="4" borderId="9" xfId="2" applyFont="1" applyFill="1" applyBorder="1" applyAlignment="1">
      <alignment horizontal="center" vertical="center"/>
    </xf>
    <xf numFmtId="9" fontId="14" fillId="7" borderId="10" xfId="2" applyFont="1" applyFill="1" applyBorder="1" applyAlignment="1">
      <alignment horizontal="center" vertical="center"/>
    </xf>
    <xf numFmtId="0" fontId="0" fillId="4" borderId="11" xfId="0" applyFill="1" applyBorder="1"/>
    <xf numFmtId="0" fontId="7" fillId="6" borderId="26" xfId="0" applyFont="1" applyFill="1" applyBorder="1" applyAlignment="1">
      <alignment horizontal="center" vertical="center" textRotation="90"/>
    </xf>
    <xf numFmtId="0" fontId="7" fillId="5" borderId="26" xfId="0" applyFont="1" applyFill="1" applyBorder="1" applyAlignment="1">
      <alignment horizontal="center" vertical="center" textRotation="90"/>
    </xf>
    <xf numFmtId="9" fontId="0" fillId="7" borderId="4" xfId="2" applyFont="1" applyFill="1" applyBorder="1" applyAlignment="1">
      <alignment horizontal="center" vertical="center"/>
    </xf>
    <xf numFmtId="9" fontId="0" fillId="0" borderId="4" xfId="2" applyFont="1" applyFill="1" applyBorder="1" applyAlignment="1">
      <alignment horizontal="center" vertical="center"/>
    </xf>
    <xf numFmtId="9" fontId="0" fillId="0" borderId="36" xfId="2" applyFont="1" applyFill="1" applyBorder="1" applyAlignment="1">
      <alignment horizontal="center" vertical="center"/>
    </xf>
    <xf numFmtId="9" fontId="0" fillId="0" borderId="3" xfId="2" applyFont="1" applyFill="1" applyBorder="1" applyAlignment="1">
      <alignment horizontal="center" vertical="center"/>
    </xf>
    <xf numFmtId="9" fontId="2" fillId="7" borderId="4" xfId="2" applyFont="1" applyFill="1" applyBorder="1" applyAlignment="1">
      <alignment horizontal="center" vertical="center"/>
    </xf>
    <xf numFmtId="9" fontId="2" fillId="0" borderId="4" xfId="2" applyFont="1" applyFill="1" applyBorder="1" applyAlignment="1">
      <alignment horizontal="center" vertical="center"/>
    </xf>
    <xf numFmtId="9" fontId="2" fillId="0" borderId="36" xfId="2" applyFont="1" applyFill="1" applyBorder="1" applyAlignment="1">
      <alignment horizontal="center" vertical="center"/>
    </xf>
    <xf numFmtId="9" fontId="2" fillId="7" borderId="3" xfId="2" applyFont="1" applyFill="1" applyBorder="1" applyAlignment="1">
      <alignment horizontal="center" vertical="center"/>
    </xf>
    <xf numFmtId="9" fontId="2" fillId="3" borderId="4" xfId="2" applyFont="1" applyFill="1" applyBorder="1" applyAlignment="1">
      <alignment horizontal="center" vertical="center"/>
    </xf>
    <xf numFmtId="9" fontId="2" fillId="4" borderId="4" xfId="2" applyFont="1" applyFill="1" applyBorder="1" applyAlignment="1">
      <alignment horizontal="center" vertical="center"/>
    </xf>
    <xf numFmtId="9" fontId="2" fillId="0" borderId="4" xfId="2" applyFont="1" applyBorder="1" applyAlignment="1">
      <alignment horizontal="center" vertical="center"/>
    </xf>
    <xf numFmtId="9" fontId="2" fillId="0" borderId="36" xfId="2" applyFont="1" applyBorder="1" applyAlignment="1">
      <alignment horizontal="center" vertical="center"/>
    </xf>
    <xf numFmtId="9" fontId="2" fillId="0" borderId="3" xfId="2" applyFont="1" applyBorder="1" applyAlignment="1">
      <alignment horizontal="center" vertical="center"/>
    </xf>
    <xf numFmtId="9" fontId="2" fillId="7" borderId="55" xfId="2" applyFont="1" applyFill="1" applyBorder="1" applyAlignment="1">
      <alignment horizontal="center" vertical="center"/>
    </xf>
    <xf numFmtId="9" fontId="2" fillId="3" borderId="3" xfId="2" applyFont="1" applyFill="1" applyBorder="1" applyAlignment="1">
      <alignment horizontal="center" vertical="center"/>
    </xf>
    <xf numFmtId="9" fontId="2" fillId="3" borderId="42" xfId="2" applyFont="1" applyFill="1" applyBorder="1" applyAlignment="1">
      <alignment horizontal="center" vertical="center"/>
    </xf>
    <xf numFmtId="9" fontId="2" fillId="0" borderId="42" xfId="2" applyFont="1" applyBorder="1" applyAlignment="1">
      <alignment horizontal="center" vertical="center"/>
    </xf>
    <xf numFmtId="9" fontId="2" fillId="0" borderId="25" xfId="2" applyFont="1" applyFill="1" applyBorder="1" applyAlignment="1">
      <alignment horizontal="center" vertical="center"/>
    </xf>
    <xf numFmtId="9" fontId="8" fillId="7" borderId="4" xfId="2" applyFont="1" applyFill="1" applyBorder="1" applyAlignment="1">
      <alignment horizontal="center" vertical="center"/>
    </xf>
    <xf numFmtId="9" fontId="8" fillId="7" borderId="48" xfId="2" applyFont="1" applyFill="1" applyBorder="1" applyAlignment="1">
      <alignment horizontal="center" vertical="center"/>
    </xf>
    <xf numFmtId="9" fontId="2" fillId="0" borderId="42" xfId="2" applyFont="1" applyFill="1" applyBorder="1" applyAlignment="1">
      <alignment horizontal="center" vertical="center"/>
    </xf>
    <xf numFmtId="9" fontId="2" fillId="7" borderId="36" xfId="2" applyFont="1" applyFill="1" applyBorder="1" applyAlignment="1">
      <alignment horizontal="center" vertical="center"/>
    </xf>
    <xf numFmtId="9" fontId="8" fillId="4" borderId="4" xfId="2" applyFont="1" applyFill="1" applyBorder="1" applyAlignment="1">
      <alignment horizontal="center" vertical="center"/>
    </xf>
    <xf numFmtId="164" fontId="8" fillId="3" borderId="4" xfId="1" applyFont="1" applyFill="1" applyBorder="1" applyAlignment="1">
      <alignment horizontal="center" vertical="center"/>
    </xf>
    <xf numFmtId="0" fontId="4" fillId="3" borderId="4" xfId="0" applyFont="1" applyFill="1" applyBorder="1" applyAlignment="1">
      <alignment horizontal="left" vertical="center" wrapText="1"/>
    </xf>
    <xf numFmtId="9" fontId="14" fillId="4" borderId="4" xfId="2" applyFont="1" applyFill="1" applyBorder="1" applyAlignment="1">
      <alignment horizontal="center" vertical="center"/>
    </xf>
    <xf numFmtId="9" fontId="14" fillId="7" borderId="4" xfId="2" applyFont="1" applyFill="1" applyBorder="1" applyAlignment="1">
      <alignment horizontal="center" vertical="center"/>
    </xf>
    <xf numFmtId="9" fontId="14" fillId="4" borderId="25" xfId="2" applyFont="1" applyFill="1" applyBorder="1" applyAlignment="1">
      <alignment horizontal="center" vertical="center"/>
    </xf>
    <xf numFmtId="43" fontId="2" fillId="3" borderId="1" xfId="30" applyFont="1" applyFill="1" applyBorder="1" applyAlignment="1">
      <alignment horizontal="center" vertical="center"/>
    </xf>
    <xf numFmtId="43" fontId="2" fillId="3" borderId="10" xfId="30" applyFont="1" applyFill="1" applyBorder="1" applyAlignment="1">
      <alignment horizontal="center" vertical="center"/>
    </xf>
    <xf numFmtId="0" fontId="0" fillId="7" borderId="9" xfId="0" applyFill="1" applyBorder="1"/>
    <xf numFmtId="0" fontId="0" fillId="7" borderId="10" xfId="0" applyFill="1" applyBorder="1"/>
    <xf numFmtId="9" fontId="0" fillId="4" borderId="9" xfId="2" applyFont="1" applyFill="1" applyBorder="1" applyAlignment="1">
      <alignment horizontal="center" vertical="center"/>
    </xf>
    <xf numFmtId="9" fontId="14" fillId="4" borderId="11" xfId="2" applyFont="1" applyFill="1" applyBorder="1" applyAlignment="1">
      <alignment horizontal="center" vertical="center"/>
    </xf>
    <xf numFmtId="0" fontId="4" fillId="0" borderId="4" xfId="0" applyFont="1" applyBorder="1"/>
    <xf numFmtId="0" fontId="0" fillId="0" borderId="4" xfId="0" applyFill="1" applyBorder="1"/>
    <xf numFmtId="0" fontId="0" fillId="7" borderId="4" xfId="0" applyFill="1" applyBorder="1"/>
    <xf numFmtId="43" fontId="2" fillId="3" borderId="9" xfId="30" applyFont="1" applyFill="1" applyBorder="1" applyAlignment="1">
      <alignment horizontal="center" vertical="center"/>
    </xf>
    <xf numFmtId="9" fontId="4" fillId="4" borderId="9" xfId="2" applyFont="1" applyFill="1" applyBorder="1" applyAlignment="1">
      <alignment horizontal="center" vertical="center"/>
    </xf>
    <xf numFmtId="0" fontId="7" fillId="6" borderId="22" xfId="0" applyFont="1" applyFill="1" applyBorder="1" applyAlignment="1">
      <alignment horizontal="center" vertical="center" wrapText="1"/>
    </xf>
    <xf numFmtId="0" fontId="0" fillId="3" borderId="6" xfId="0" applyFill="1" applyBorder="1" applyAlignment="1">
      <alignment horizontal="center" vertical="center"/>
    </xf>
    <xf numFmtId="0" fontId="0" fillId="3" borderId="49" xfId="0" applyFill="1" applyBorder="1" applyAlignment="1">
      <alignment horizontal="center" vertical="center" wrapText="1"/>
    </xf>
    <xf numFmtId="0" fontId="0" fillId="0" borderId="43" xfId="0" applyBorder="1" applyAlignment="1">
      <alignment horizontal="left" vertical="center" wrapText="1"/>
    </xf>
    <xf numFmtId="0" fontId="0" fillId="3" borderId="45" xfId="0" applyFill="1" applyBorder="1" applyAlignment="1">
      <alignment horizontal="center" vertical="center"/>
    </xf>
    <xf numFmtId="0" fontId="4" fillId="3" borderId="49" xfId="0" applyFont="1" applyFill="1" applyBorder="1" applyAlignment="1">
      <alignment horizontal="left" vertical="center" wrapText="1"/>
    </xf>
    <xf numFmtId="0" fontId="4" fillId="0" borderId="9" xfId="0" applyFont="1" applyBorder="1"/>
    <xf numFmtId="9" fontId="4" fillId="7" borderId="10" xfId="2" applyFont="1" applyFill="1" applyBorder="1" applyAlignment="1">
      <alignment horizontal="center" vertical="center"/>
    </xf>
    <xf numFmtId="0" fontId="0" fillId="0" borderId="9" xfId="0" applyFill="1" applyBorder="1"/>
    <xf numFmtId="0" fontId="0" fillId="4" borderId="10" xfId="0" applyFill="1" applyBorder="1"/>
    <xf numFmtId="0" fontId="0" fillId="4" borderId="9" xfId="0" applyFill="1" applyBorder="1"/>
    <xf numFmtId="9" fontId="2" fillId="4" borderId="11" xfId="2" applyFont="1" applyFill="1" applyBorder="1" applyAlignment="1">
      <alignment horizontal="center" vertical="center"/>
    </xf>
    <xf numFmtId="9" fontId="14" fillId="7" borderId="13" xfId="2" applyFont="1" applyFill="1" applyBorder="1" applyAlignment="1">
      <alignment horizontal="center" vertical="center"/>
    </xf>
    <xf numFmtId="9" fontId="0" fillId="3" borderId="7" xfId="2" applyFont="1" applyFill="1" applyBorder="1" applyAlignment="1">
      <alignment horizontal="center" vertical="center"/>
    </xf>
    <xf numFmtId="9" fontId="0" fillId="3" borderId="2" xfId="2" applyFont="1" applyFill="1" applyBorder="1" applyAlignment="1">
      <alignment horizontal="center" vertical="center"/>
    </xf>
    <xf numFmtId="9" fontId="0" fillId="3" borderId="3" xfId="2" applyFont="1" applyFill="1" applyBorder="1" applyAlignment="1">
      <alignment horizontal="center" vertical="center"/>
    </xf>
    <xf numFmtId="9" fontId="0" fillId="3" borderId="8" xfId="2" applyFont="1" applyFill="1" applyBorder="1" applyAlignment="1">
      <alignment horizontal="center" vertical="center"/>
    </xf>
    <xf numFmtId="9" fontId="0" fillId="7" borderId="36" xfId="2" applyFont="1" applyFill="1" applyBorder="1" applyAlignment="1">
      <alignment horizontal="center" vertical="center"/>
    </xf>
    <xf numFmtId="9" fontId="0" fillId="9" borderId="9" xfId="2" applyFont="1" applyFill="1" applyBorder="1" applyAlignment="1">
      <alignment horizontal="center" vertical="center"/>
    </xf>
    <xf numFmtId="9" fontId="0" fillId="9" borderId="1" xfId="2" applyFont="1" applyFill="1" applyBorder="1" applyAlignment="1">
      <alignment horizontal="center" vertical="center"/>
    </xf>
    <xf numFmtId="9" fontId="0" fillId="9" borderId="4" xfId="2" applyFont="1" applyFill="1" applyBorder="1" applyAlignment="1">
      <alignment horizontal="center" vertical="center"/>
    </xf>
    <xf numFmtId="9" fontId="0" fillId="9" borderId="10" xfId="2" applyFont="1" applyFill="1" applyBorder="1" applyAlignment="1">
      <alignment horizontal="center" vertical="center"/>
    </xf>
    <xf numFmtId="0" fontId="0" fillId="0" borderId="35" xfId="0" applyBorder="1"/>
    <xf numFmtId="0" fontId="0" fillId="0" borderId="36" xfId="0" applyBorder="1"/>
    <xf numFmtId="0" fontId="0" fillId="0" borderId="37" xfId="0" applyBorder="1"/>
    <xf numFmtId="9" fontId="2" fillId="3" borderId="21" xfId="2" applyFont="1" applyFill="1" applyBorder="1" applyAlignment="1">
      <alignment horizontal="center" vertical="center"/>
    </xf>
    <xf numFmtId="9" fontId="2" fillId="3" borderId="19" xfId="2" applyFont="1" applyFill="1" applyBorder="1" applyAlignment="1">
      <alignment horizontal="center" vertical="center"/>
    </xf>
    <xf numFmtId="9" fontId="2" fillId="3" borderId="20" xfId="2" applyFont="1" applyFill="1" applyBorder="1" applyAlignment="1">
      <alignment horizontal="center" vertical="center"/>
    </xf>
    <xf numFmtId="9" fontId="2" fillId="9" borderId="7" xfId="2" applyFont="1" applyFill="1" applyBorder="1" applyAlignment="1">
      <alignment horizontal="center" vertical="center"/>
    </xf>
    <xf numFmtId="9" fontId="2" fillId="9" borderId="2" xfId="2" applyFont="1" applyFill="1" applyBorder="1" applyAlignment="1">
      <alignment horizontal="center" vertical="center"/>
    </xf>
    <xf numFmtId="9" fontId="2" fillId="9" borderId="3" xfId="2" applyFont="1" applyFill="1" applyBorder="1" applyAlignment="1">
      <alignment horizontal="center" vertical="center"/>
    </xf>
    <xf numFmtId="9" fontId="2" fillId="9" borderId="9" xfId="2" applyFont="1" applyFill="1" applyBorder="1" applyAlignment="1">
      <alignment horizontal="center" vertical="center"/>
    </xf>
    <xf numFmtId="9" fontId="2" fillId="9" borderId="1" xfId="2" applyFont="1" applyFill="1" applyBorder="1" applyAlignment="1">
      <alignment horizontal="center" vertical="center"/>
    </xf>
    <xf numFmtId="9" fontId="2" fillId="9" borderId="4" xfId="2" applyFont="1" applyFill="1" applyBorder="1" applyAlignment="1">
      <alignment horizontal="center" vertical="center"/>
    </xf>
    <xf numFmtId="9" fontId="2" fillId="9" borderId="10" xfId="2" applyFont="1" applyFill="1" applyBorder="1" applyAlignment="1">
      <alignment horizontal="center" vertical="center"/>
    </xf>
    <xf numFmtId="170" fontId="0" fillId="0" borderId="3" xfId="0" applyNumberFormat="1" applyBorder="1" applyAlignment="1">
      <alignment horizontal="center" vertical="center"/>
    </xf>
    <xf numFmtId="9" fontId="8" fillId="7" borderId="7" xfId="2" applyFont="1" applyFill="1" applyBorder="1" applyAlignment="1">
      <alignment horizontal="center" vertical="center"/>
    </xf>
    <xf numFmtId="9" fontId="8" fillId="7" borderId="2" xfId="2" applyFont="1" applyFill="1" applyBorder="1" applyAlignment="1">
      <alignment horizontal="center" vertical="center"/>
    </xf>
    <xf numFmtId="9" fontId="8" fillId="7" borderId="3" xfId="2" applyFont="1" applyFill="1" applyBorder="1" applyAlignment="1">
      <alignment horizontal="center" vertical="center"/>
    </xf>
    <xf numFmtId="9" fontId="8" fillId="7" borderId="8" xfId="2" applyFont="1" applyFill="1" applyBorder="1" applyAlignment="1">
      <alignment horizontal="center" vertical="center"/>
    </xf>
    <xf numFmtId="0" fontId="0" fillId="9" borderId="6" xfId="0" applyFill="1" applyBorder="1" applyAlignment="1">
      <alignment vertical="center" wrapText="1"/>
    </xf>
    <xf numFmtId="0" fontId="0" fillId="9" borderId="6" xfId="0" applyFill="1" applyBorder="1" applyAlignment="1">
      <alignment horizontal="center" vertical="center"/>
    </xf>
    <xf numFmtId="0" fontId="0" fillId="9" borderId="6" xfId="0" applyFill="1" applyBorder="1" applyAlignment="1">
      <alignment horizontal="center" vertical="center" wrapText="1"/>
    </xf>
    <xf numFmtId="0" fontId="7" fillId="5" borderId="33" xfId="0" applyFont="1" applyFill="1" applyBorder="1" applyAlignment="1">
      <alignment vertical="center"/>
    </xf>
    <xf numFmtId="43" fontId="8" fillId="0" borderId="0" xfId="0" applyNumberFormat="1" applyFont="1" applyFill="1"/>
    <xf numFmtId="0" fontId="24" fillId="0" borderId="0" xfId="0" applyFont="1" applyFill="1"/>
    <xf numFmtId="0" fontId="0" fillId="9" borderId="4" xfId="0" applyFill="1" applyBorder="1" applyAlignment="1">
      <alignment horizontal="center" vertical="center"/>
    </xf>
    <xf numFmtId="164" fontId="0" fillId="9" borderId="4" xfId="1" applyFont="1" applyFill="1" applyBorder="1" applyAlignment="1">
      <alignment horizontal="center" vertical="center"/>
    </xf>
    <xf numFmtId="0" fontId="0" fillId="9" borderId="1" xfId="0" applyFill="1" applyBorder="1" applyAlignment="1">
      <alignment horizontal="center" vertical="center"/>
    </xf>
    <xf numFmtId="0" fontId="0" fillId="9" borderId="43" xfId="0" applyFill="1" applyBorder="1" applyAlignment="1">
      <alignment horizontal="center" vertical="center"/>
    </xf>
    <xf numFmtId="0" fontId="0" fillId="9" borderId="6" xfId="0" applyFill="1" applyBorder="1"/>
    <xf numFmtId="10" fontId="7" fillId="5" borderId="14" xfId="0" applyNumberFormat="1" applyFont="1" applyFill="1" applyBorder="1" applyAlignment="1">
      <alignment horizontal="center" vertical="center" wrapText="1"/>
    </xf>
    <xf numFmtId="0" fontId="4" fillId="11" borderId="17" xfId="0" applyFont="1" applyFill="1" applyBorder="1" applyAlignment="1">
      <alignment horizontal="center" vertical="center"/>
    </xf>
    <xf numFmtId="10" fontId="4" fillId="11" borderId="18" xfId="2" applyNumberFormat="1" applyFont="1" applyFill="1" applyBorder="1" applyAlignment="1">
      <alignment horizontal="center" vertical="center"/>
    </xf>
    <xf numFmtId="166" fontId="2" fillId="11" borderId="18" xfId="2" applyNumberFormat="1" applyFont="1" applyFill="1" applyBorder="1" applyAlignment="1">
      <alignment horizontal="center" vertical="center"/>
    </xf>
    <xf numFmtId="166" fontId="0" fillId="11" borderId="18" xfId="0" applyNumberFormat="1" applyFill="1" applyBorder="1" applyAlignment="1">
      <alignment horizontal="center" vertical="center"/>
    </xf>
    <xf numFmtId="0" fontId="4" fillId="11" borderId="18" xfId="0" applyFont="1" applyFill="1" applyBorder="1" applyAlignment="1">
      <alignment horizontal="center" vertical="center" wrapText="1"/>
    </xf>
    <xf numFmtId="0" fontId="0" fillId="11" borderId="18" xfId="0" applyFill="1" applyBorder="1" applyAlignment="1">
      <alignment horizontal="center" vertical="center"/>
    </xf>
    <xf numFmtId="164" fontId="2" fillId="11" borderId="24" xfId="1" applyFont="1" applyFill="1" applyBorder="1" applyAlignment="1">
      <alignment horizontal="center" vertical="center"/>
    </xf>
    <xf numFmtId="9" fontId="2" fillId="11" borderId="17" xfId="2" applyFont="1" applyFill="1" applyBorder="1" applyAlignment="1">
      <alignment horizontal="center" vertical="center"/>
    </xf>
    <xf numFmtId="9" fontId="2" fillId="11" borderId="18" xfId="2" applyFont="1" applyFill="1" applyBorder="1" applyAlignment="1">
      <alignment horizontal="center" vertical="center"/>
    </xf>
    <xf numFmtId="9" fontId="2" fillId="11" borderId="24" xfId="2" applyFont="1" applyFill="1" applyBorder="1" applyAlignment="1">
      <alignment horizontal="center" vertical="center"/>
    </xf>
    <xf numFmtId="9" fontId="2" fillId="11" borderId="23" xfId="2" applyFont="1" applyFill="1" applyBorder="1" applyAlignment="1">
      <alignment horizontal="center" vertical="center"/>
    </xf>
    <xf numFmtId="0" fontId="4" fillId="11" borderId="47" xfId="0" applyFont="1" applyFill="1" applyBorder="1" applyAlignment="1">
      <alignment horizontal="left" vertical="center" wrapText="1"/>
    </xf>
    <xf numFmtId="0" fontId="0" fillId="0" borderId="38" xfId="0" applyFill="1" applyBorder="1" applyAlignment="1">
      <alignment horizontal="center" vertical="center" wrapText="1"/>
    </xf>
    <xf numFmtId="0" fontId="0" fillId="0" borderId="6" xfId="0" applyFill="1" applyBorder="1" applyAlignment="1">
      <alignment horizontal="center" vertical="center" wrapText="1"/>
    </xf>
    <xf numFmtId="0" fontId="4" fillId="0" borderId="6" xfId="0" applyFont="1" applyFill="1" applyBorder="1" applyAlignment="1">
      <alignment horizontal="center" vertical="center" wrapText="1"/>
    </xf>
    <xf numFmtId="0" fontId="0" fillId="4" borderId="49" xfId="0" applyFill="1" applyBorder="1" applyAlignment="1">
      <alignment horizontal="center" vertical="center" wrapText="1"/>
    </xf>
    <xf numFmtId="0" fontId="4" fillId="4" borderId="49" xfId="0" applyFont="1" applyFill="1" applyBorder="1" applyAlignment="1">
      <alignment horizontal="center" vertical="center" wrapText="1"/>
    </xf>
    <xf numFmtId="0" fontId="0" fillId="4" borderId="43" xfId="0" applyFill="1" applyBorder="1" applyAlignment="1">
      <alignment horizontal="center" vertical="center" wrapText="1"/>
    </xf>
    <xf numFmtId="0" fontId="7" fillId="4" borderId="49" xfId="0" applyFont="1" applyFill="1" applyBorder="1" applyAlignment="1">
      <alignment horizontal="center" vertical="center" wrapText="1"/>
    </xf>
    <xf numFmtId="0" fontId="0" fillId="4" borderId="50" xfId="0" applyFill="1" applyBorder="1" applyAlignment="1">
      <alignment horizontal="center" vertical="center" wrapText="1"/>
    </xf>
    <xf numFmtId="0" fontId="3" fillId="2" borderId="12" xfId="0" applyFont="1" applyFill="1" applyBorder="1" applyAlignment="1">
      <alignment horizontal="center" vertical="center" wrapText="1"/>
    </xf>
    <xf numFmtId="9" fontId="2" fillId="4" borderId="48" xfId="2" applyFont="1" applyFill="1" applyBorder="1" applyAlignment="1">
      <alignment horizontal="center" vertical="center"/>
    </xf>
    <xf numFmtId="9" fontId="0" fillId="0" borderId="48" xfId="2" applyFont="1" applyFill="1" applyBorder="1" applyAlignment="1">
      <alignment horizontal="center" vertical="center"/>
    </xf>
    <xf numFmtId="9" fontId="0" fillId="0" borderId="49" xfId="2" applyFont="1" applyFill="1" applyBorder="1" applyAlignment="1">
      <alignment horizontal="center" vertical="center"/>
    </xf>
    <xf numFmtId="0" fontId="8" fillId="4" borderId="49" xfId="0" applyFont="1" applyFill="1" applyBorder="1" applyAlignment="1">
      <alignment horizontal="justify" vertical="center" wrapText="1"/>
    </xf>
    <xf numFmtId="0" fontId="0" fillId="4" borderId="49" xfId="0" applyFill="1" applyBorder="1" applyAlignment="1">
      <alignment horizontal="justify" vertical="center" wrapText="1"/>
    </xf>
    <xf numFmtId="166" fontId="17" fillId="3" borderId="1" xfId="2" applyNumberFormat="1" applyFont="1" applyFill="1" applyBorder="1" applyAlignment="1">
      <alignment horizontal="justify" vertical="center" wrapText="1"/>
    </xf>
    <xf numFmtId="0" fontId="4" fillId="3" borderId="18" xfId="0" applyFont="1" applyFill="1" applyBorder="1" applyAlignment="1">
      <alignment horizontal="justify" vertical="center" wrapText="1"/>
    </xf>
    <xf numFmtId="0" fontId="0" fillId="0" borderId="1" xfId="0" applyFont="1" applyBorder="1" applyAlignment="1">
      <alignment horizontal="justify" vertical="center" wrapText="1"/>
    </xf>
    <xf numFmtId="0" fontId="4" fillId="3" borderId="1" xfId="0" applyFont="1" applyFill="1" applyBorder="1" applyAlignment="1">
      <alignment horizontal="justify" vertical="center" wrapText="1"/>
    </xf>
    <xf numFmtId="0" fontId="4" fillId="9" borderId="1" xfId="0" applyFont="1" applyFill="1" applyBorder="1" applyAlignment="1">
      <alignment horizontal="justify" vertical="center" wrapText="1"/>
    </xf>
    <xf numFmtId="0" fontId="0" fillId="0" borderId="2" xfId="0" applyFont="1" applyBorder="1" applyAlignment="1">
      <alignment horizontal="justify" vertical="center" wrapText="1"/>
    </xf>
    <xf numFmtId="0" fontId="0" fillId="0" borderId="2" xfId="0" applyBorder="1" applyAlignment="1">
      <alignment horizontal="justify" vertical="center" wrapText="1"/>
    </xf>
    <xf numFmtId="0" fontId="0" fillId="0" borderId="12" xfId="0" applyBorder="1" applyAlignment="1">
      <alignment horizontal="justify" vertical="center" wrapText="1"/>
    </xf>
    <xf numFmtId="0" fontId="4" fillId="3" borderId="15" xfId="0" applyFont="1" applyFill="1" applyBorder="1" applyAlignment="1">
      <alignment horizontal="justify" vertical="center" wrapText="1"/>
    </xf>
    <xf numFmtId="0" fontId="4" fillId="3" borderId="2" xfId="0" applyFont="1" applyFill="1" applyBorder="1" applyAlignment="1">
      <alignment horizontal="justify" vertical="center" wrapText="1"/>
    </xf>
    <xf numFmtId="0" fontId="0" fillId="0" borderId="1" xfId="0" applyBorder="1" applyAlignment="1">
      <alignment horizontal="justify" vertical="center" wrapText="1"/>
    </xf>
    <xf numFmtId="0" fontId="4" fillId="3" borderId="39" xfId="0" applyFont="1" applyFill="1" applyBorder="1" applyAlignment="1">
      <alignment horizontal="justify" vertical="center" wrapText="1"/>
    </xf>
    <xf numFmtId="0" fontId="0" fillId="0" borderId="39" xfId="0" applyFont="1" applyBorder="1" applyAlignment="1">
      <alignment horizontal="justify" vertical="center" wrapText="1"/>
    </xf>
    <xf numFmtId="0" fontId="0" fillId="0" borderId="34" xfId="0" applyFont="1" applyBorder="1" applyAlignment="1">
      <alignment horizontal="justify" vertical="center" wrapText="1"/>
    </xf>
    <xf numFmtId="0" fontId="7" fillId="5" borderId="30" xfId="0" applyFont="1" applyFill="1" applyBorder="1" applyAlignment="1">
      <alignment horizontal="justify" vertical="center" wrapText="1"/>
    </xf>
    <xf numFmtId="0" fontId="0" fillId="0" borderId="12" xfId="0" applyFont="1" applyBorder="1" applyAlignment="1">
      <alignment horizontal="justify" vertical="center" wrapText="1"/>
    </xf>
    <xf numFmtId="0" fontId="0" fillId="0" borderId="19" xfId="0" applyBorder="1" applyAlignment="1">
      <alignment horizontal="justify" vertical="center" wrapText="1"/>
    </xf>
    <xf numFmtId="0" fontId="0" fillId="0" borderId="34" xfId="0" applyBorder="1" applyAlignment="1">
      <alignment horizontal="justify" vertical="center" wrapText="1"/>
    </xf>
    <xf numFmtId="0" fontId="4" fillId="3" borderId="40" xfId="0" applyFont="1" applyFill="1" applyBorder="1" applyAlignment="1">
      <alignment horizontal="justify" vertical="center" wrapText="1"/>
    </xf>
    <xf numFmtId="0" fontId="7" fillId="5" borderId="15" xfId="0" applyFont="1" applyFill="1" applyBorder="1" applyAlignment="1">
      <alignment horizontal="justify" vertical="center" wrapText="1"/>
    </xf>
    <xf numFmtId="0" fontId="8" fillId="0" borderId="1" xfId="0" applyFont="1" applyBorder="1" applyAlignment="1">
      <alignment horizontal="justify" vertical="center" wrapText="1"/>
    </xf>
    <xf numFmtId="0" fontId="0" fillId="0" borderId="1" xfId="0" applyFont="1" applyFill="1" applyBorder="1" applyAlignment="1">
      <alignment horizontal="justify" vertical="center" wrapText="1"/>
    </xf>
    <xf numFmtId="0" fontId="7" fillId="3" borderId="1" xfId="0" applyFont="1" applyFill="1" applyBorder="1" applyAlignment="1">
      <alignment horizontal="justify" vertical="center" wrapText="1"/>
    </xf>
    <xf numFmtId="0" fontId="21" fillId="11" borderId="18" xfId="0" applyFont="1" applyFill="1" applyBorder="1" applyAlignment="1">
      <alignment horizontal="justify" vertical="center" wrapText="1"/>
    </xf>
    <xf numFmtId="0" fontId="23" fillId="0" borderId="1" xfId="0" applyFont="1" applyBorder="1" applyAlignment="1">
      <alignment horizontal="justify" vertical="center" wrapText="1"/>
    </xf>
    <xf numFmtId="0" fontId="21" fillId="13" borderId="1" xfId="0" applyFont="1" applyFill="1" applyBorder="1" applyAlignment="1">
      <alignment horizontal="justify" vertical="center" wrapText="1"/>
    </xf>
    <xf numFmtId="0" fontId="23" fillId="0" borderId="12" xfId="0" applyFont="1" applyBorder="1" applyAlignment="1">
      <alignment horizontal="justify" vertical="center" wrapText="1"/>
    </xf>
    <xf numFmtId="0" fontId="0" fillId="4" borderId="6" xfId="0" applyFont="1" applyFill="1" applyBorder="1" applyAlignment="1">
      <alignment horizontal="justify" vertical="center" wrapText="1"/>
    </xf>
    <xf numFmtId="0" fontId="4" fillId="4" borderId="6" xfId="0" applyFont="1" applyFill="1" applyBorder="1" applyAlignment="1">
      <alignment horizontal="justify" vertical="center" wrapText="1"/>
    </xf>
    <xf numFmtId="0" fontId="0" fillId="0" borderId="49" xfId="0" applyFill="1" applyBorder="1" applyAlignment="1">
      <alignment horizontal="justify" vertical="center" wrapText="1"/>
    </xf>
    <xf numFmtId="0" fontId="0" fillId="0" borderId="49" xfId="0" applyBorder="1" applyAlignment="1">
      <alignment horizontal="justify" vertical="center" wrapText="1"/>
    </xf>
    <xf numFmtId="0" fontId="0" fillId="0" borderId="44" xfId="0" applyBorder="1" applyAlignment="1">
      <alignment horizontal="justify" vertical="center" wrapText="1"/>
    </xf>
    <xf numFmtId="0" fontId="4" fillId="3" borderId="49" xfId="0" applyFont="1" applyFill="1" applyBorder="1" applyAlignment="1">
      <alignment horizontal="justify" vertical="center" wrapText="1"/>
    </xf>
    <xf numFmtId="0" fontId="4" fillId="0" borderId="49" xfId="0" applyFont="1" applyBorder="1" applyAlignment="1">
      <alignment horizontal="justify" vertical="center" wrapText="1"/>
    </xf>
    <xf numFmtId="0" fontId="0" fillId="0" borderId="49" xfId="0" applyFont="1" applyBorder="1" applyAlignment="1">
      <alignment horizontal="justify" vertical="center" wrapText="1"/>
    </xf>
    <xf numFmtId="0" fontId="22" fillId="11" borderId="18" xfId="0" applyFont="1" applyFill="1" applyBorder="1" applyAlignment="1">
      <alignment horizontal="justify" vertical="center" wrapText="1"/>
    </xf>
    <xf numFmtId="0" fontId="22" fillId="13" borderId="1" xfId="0" applyFont="1" applyFill="1" applyBorder="1" applyAlignment="1">
      <alignment horizontal="justify" vertical="center" wrapText="1"/>
    </xf>
    <xf numFmtId="0" fontId="8" fillId="4" borderId="49" xfId="0" applyFont="1" applyFill="1" applyBorder="1" applyAlignment="1">
      <alignment horizontal="center" vertical="center" wrapText="1"/>
    </xf>
    <xf numFmtId="0" fontId="0" fillId="9" borderId="22" xfId="0" applyFill="1" applyBorder="1" applyAlignment="1">
      <alignment horizontal="center" vertical="center"/>
    </xf>
    <xf numFmtId="0" fontId="0" fillId="5" borderId="43" xfId="0" applyFill="1" applyBorder="1" applyAlignment="1">
      <alignment horizontal="center" vertical="center"/>
    </xf>
    <xf numFmtId="0" fontId="0" fillId="0" borderId="43" xfId="0" applyFill="1" applyBorder="1" applyAlignment="1">
      <alignment horizontal="center" vertical="center" wrapText="1"/>
    </xf>
    <xf numFmtId="0" fontId="8" fillId="0" borderId="49" xfId="0" applyFont="1" applyFill="1" applyBorder="1" applyAlignment="1">
      <alignment horizontal="justify" vertical="center" wrapText="1"/>
    </xf>
    <xf numFmtId="0" fontId="8" fillId="0" borderId="49" xfId="0" applyFont="1" applyFill="1" applyBorder="1" applyAlignment="1">
      <alignment horizontal="center" vertical="center" wrapText="1"/>
    </xf>
    <xf numFmtId="0" fontId="0" fillId="0" borderId="49" xfId="0" applyFill="1" applyBorder="1" applyAlignment="1">
      <alignment horizontal="center" vertical="center" wrapText="1"/>
    </xf>
    <xf numFmtId="0" fontId="0" fillId="10" borderId="0" xfId="0" applyFill="1"/>
    <xf numFmtId="0" fontId="8" fillId="10" borderId="0" xfId="0" applyFont="1" applyFill="1"/>
    <xf numFmtId="9" fontId="14" fillId="0" borderId="10" xfId="2" applyFont="1" applyFill="1" applyBorder="1" applyAlignment="1">
      <alignment horizontal="center" vertical="center"/>
    </xf>
    <xf numFmtId="9" fontId="14" fillId="0" borderId="13" xfId="2" applyFont="1" applyFill="1" applyBorder="1" applyAlignment="1">
      <alignment horizontal="center" vertical="center"/>
    </xf>
    <xf numFmtId="0" fontId="0" fillId="4" borderId="0" xfId="0" applyFill="1" applyBorder="1" applyAlignment="1">
      <alignment horizontal="left" wrapText="1"/>
    </xf>
    <xf numFmtId="49" fontId="4" fillId="4" borderId="0" xfId="0" applyNumberFormat="1" applyFont="1" applyFill="1" applyBorder="1" applyAlignment="1">
      <alignment horizontal="left" vertical="center" wrapText="1"/>
    </xf>
    <xf numFmtId="0" fontId="4" fillId="0" borderId="29" xfId="0" applyFont="1" applyBorder="1" applyAlignment="1">
      <alignment horizontal="center"/>
    </xf>
    <xf numFmtId="0" fontId="4" fillId="0" borderId="16" xfId="0" applyFont="1" applyBorder="1" applyAlignment="1">
      <alignment horizontal="center"/>
    </xf>
    <xf numFmtId="0" fontId="4" fillId="0" borderId="56" xfId="0" applyFont="1" applyBorder="1" applyAlignment="1">
      <alignment horizontal="center"/>
    </xf>
    <xf numFmtId="0" fontId="4" fillId="0" borderId="32" xfId="0" applyFont="1" applyBorder="1" applyAlignment="1">
      <alignment horizontal="center"/>
    </xf>
    <xf numFmtId="0" fontId="3" fillId="2" borderId="17"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8"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2" xfId="0" applyFont="1" applyFill="1" applyBorder="1" applyAlignment="1">
      <alignment horizontal="center" vertical="center" wrapText="1"/>
    </xf>
    <xf numFmtId="17" fontId="3" fillId="2" borderId="17" xfId="0" applyNumberFormat="1" applyFont="1" applyFill="1" applyBorder="1" applyAlignment="1">
      <alignment horizontal="center" vertical="center" textRotation="90"/>
    </xf>
    <xf numFmtId="0" fontId="3" fillId="2" borderId="35" xfId="0" applyFont="1" applyFill="1" applyBorder="1" applyAlignment="1">
      <alignment horizontal="center" vertical="center" textRotation="90"/>
    </xf>
    <xf numFmtId="0" fontId="3" fillId="2" borderId="24" xfId="0" applyFont="1" applyFill="1" applyBorder="1" applyAlignment="1">
      <alignment horizontal="center" vertical="center" wrapText="1"/>
    </xf>
    <xf numFmtId="0" fontId="3" fillId="2" borderId="25" xfId="0" applyFont="1" applyFill="1" applyBorder="1" applyAlignment="1">
      <alignment horizontal="center" vertical="center" wrapText="1"/>
    </xf>
    <xf numFmtId="17" fontId="3" fillId="2" borderId="18" xfId="0" applyNumberFormat="1" applyFont="1" applyFill="1" applyBorder="1" applyAlignment="1">
      <alignment horizontal="center" vertical="center" textRotation="90"/>
    </xf>
    <xf numFmtId="0" fontId="3" fillId="2" borderId="34" xfId="0" applyFont="1" applyFill="1" applyBorder="1" applyAlignment="1">
      <alignment horizontal="center" vertical="center" textRotation="90"/>
    </xf>
    <xf numFmtId="17" fontId="3" fillId="2" borderId="24" xfId="0" applyNumberFormat="1" applyFont="1" applyFill="1" applyBorder="1" applyAlignment="1">
      <alignment horizontal="center" vertical="center" textRotation="90"/>
    </xf>
    <xf numFmtId="0" fontId="3" fillId="2" borderId="36" xfId="0" applyFont="1" applyFill="1" applyBorder="1" applyAlignment="1">
      <alignment horizontal="center" vertical="center" textRotation="90"/>
    </xf>
    <xf numFmtId="0" fontId="8" fillId="0" borderId="43" xfId="0" applyFont="1" applyFill="1" applyBorder="1" applyAlignment="1">
      <alignment horizontal="center" vertical="center" wrapText="1"/>
    </xf>
    <xf numFmtId="0" fontId="8" fillId="0" borderId="45" xfId="0" applyFont="1" applyFill="1" applyBorder="1" applyAlignment="1">
      <alignment horizontal="center" vertical="center" wrapText="1"/>
    </xf>
    <xf numFmtId="0" fontId="8" fillId="0" borderId="50" xfId="0" applyFont="1" applyFill="1" applyBorder="1" applyAlignment="1">
      <alignment horizontal="center" vertical="center" wrapText="1"/>
    </xf>
    <xf numFmtId="0" fontId="0" fillId="0" borderId="43" xfId="0" applyFont="1" applyFill="1" applyBorder="1" applyAlignment="1">
      <alignment horizontal="center" vertical="center" wrapText="1"/>
    </xf>
    <xf numFmtId="17" fontId="3" fillId="2" borderId="23" xfId="0" applyNumberFormat="1" applyFont="1" applyFill="1" applyBorder="1" applyAlignment="1">
      <alignment horizontal="center" vertical="center" textRotation="90"/>
    </xf>
    <xf numFmtId="0" fontId="3" fillId="2" borderId="37" xfId="0" applyFont="1" applyFill="1" applyBorder="1" applyAlignment="1">
      <alignment horizontal="center" vertical="center" textRotation="90"/>
    </xf>
    <xf numFmtId="0" fontId="3" fillId="2" borderId="32"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8" fillId="4" borderId="43" xfId="0" applyFont="1" applyFill="1" applyBorder="1" applyAlignment="1">
      <alignment horizontal="center" vertical="center" wrapText="1"/>
    </xf>
    <xf numFmtId="0" fontId="8" fillId="4" borderId="45" xfId="0" applyFont="1" applyFill="1" applyBorder="1" applyAlignment="1">
      <alignment horizontal="center" vertical="center" wrapText="1"/>
    </xf>
    <xf numFmtId="0" fontId="8" fillId="4" borderId="50" xfId="0" applyFont="1" applyFill="1" applyBorder="1" applyAlignment="1">
      <alignment horizontal="center" vertical="center" wrapText="1"/>
    </xf>
  </cellXfs>
  <cellStyles count="32">
    <cellStyle name="Estilo 1" xfId="7"/>
    <cellStyle name="Hipervínculo" xfId="22" builtinId="8" hidden="1"/>
    <cellStyle name="Hipervínculo" xfId="24" builtinId="8" hidden="1"/>
    <cellStyle name="Hipervínculo" xfId="26" builtinId="8" hidden="1"/>
    <cellStyle name="Hipervínculo" xfId="28" builtinId="8" hidden="1"/>
    <cellStyle name="Hipervínculo visitado" xfId="23" builtinId="9" hidden="1"/>
    <cellStyle name="Hipervínculo visitado" xfId="25" builtinId="9" hidden="1"/>
    <cellStyle name="Hipervínculo visitado" xfId="27" builtinId="9" hidden="1"/>
    <cellStyle name="Hipervínculo visitado" xfId="29" builtinId="9" hidden="1"/>
    <cellStyle name="Millares" xfId="1" builtinId="3"/>
    <cellStyle name="Millares 2" xfId="4"/>
    <cellStyle name="Millares 3" xfId="6"/>
    <cellStyle name="Millares 4" xfId="30"/>
    <cellStyle name="Normal" xfId="0" builtinId="0"/>
    <cellStyle name="Normal 10" xfId="8"/>
    <cellStyle name="Normal 2" xfId="3"/>
    <cellStyle name="Normal 2 2 2" xfId="9"/>
    <cellStyle name="Normal 3" xfId="5"/>
    <cellStyle name="Normal 3 2" xfId="10"/>
    <cellStyle name="Normal 3 3" xfId="11"/>
    <cellStyle name="Normal 32" xfId="12"/>
    <cellStyle name="Normal 37" xfId="13"/>
    <cellStyle name="Normal 4" xfId="31"/>
    <cellStyle name="Normal 41" xfId="14"/>
    <cellStyle name="Normal 45" xfId="15"/>
    <cellStyle name="Normal 49" xfId="16"/>
    <cellStyle name="Normal 53" xfId="17"/>
    <cellStyle name="Normal 57" xfId="18"/>
    <cellStyle name="Normal 61" xfId="19"/>
    <cellStyle name="Normal 65" xfId="20"/>
    <cellStyle name="Normal 73" xfId="21"/>
    <cellStyle name="Porcentaje" xfId="2" builtinId="5"/>
  </cellStyles>
  <dxfs count="76">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ill>
        <patternFill>
          <bgColor rgb="FFFF0000"/>
        </patternFill>
      </fill>
    </dxf>
    <dxf>
      <font>
        <b/>
        <i val="0"/>
      </font>
      <fill>
        <patternFill>
          <bgColor rgb="FFFF0000"/>
        </patternFill>
      </fill>
    </dxf>
    <dxf>
      <font>
        <color rgb="FF9C0006"/>
      </font>
      <fill>
        <patternFill>
          <bgColor rgb="FFFFC7CE"/>
        </patternFill>
      </fill>
    </dxf>
  </dxfs>
  <tableStyles count="0" defaultTableStyle="TableStyleMedium2" defaultPivotStyle="PivotStyleLight16"/>
  <colors>
    <mruColors>
      <color rgb="FF00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C" sz="1800" b="1"/>
              <a:t>AVANCE DEL PROYECTO</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EC"/>
        </a:p>
      </c:txPr>
    </c:title>
    <c:autoTitleDeleted val="0"/>
    <c:plotArea>
      <c:layout/>
      <c:barChart>
        <c:barDir val="bar"/>
        <c:grouping val="clustered"/>
        <c:varyColors val="0"/>
        <c:ser>
          <c:idx val="0"/>
          <c:order val="0"/>
          <c:tx>
            <c:v>PLANIFICADO</c:v>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('PRODUCTOS Y ACTIVIDADES'!$C$16,'PRODUCTOS Y ACTIVIDADES'!$C$17,'PRODUCTOS Y ACTIVIDADES'!$C$28,'PRODUCTOS Y ACTIVIDADES'!$C$43,'PRODUCTOS Y ACTIVIDADES'!$C$65,'PRODUCTOS Y ACTIVIDADES'!$C$78,'PRODUCTOS Y ACTIVIDADES'!$C$84,'PRODUCTOS Y ACTIVIDADES'!$C$94,'PRODUCTOS Y ACTIVIDADES'!$C$111,'PRODUCTOS Y ACTIVIDADES'!$C$117,'PRODUCTOS Y ACTIVIDADES'!$C$140,'PRODUCTOS Y ACTIVIDADES'!$C$154,'PRODUCTOS Y ACTIVIDADES'!$C$181,'PRODUCTOS Y ACTIVIDADES'!$C$195,'PRODUCTOS Y ACTIVIDADES'!$C$253)</c:f>
              <c:strCache>
                <c:ptCount val="15"/>
                <c:pt idx="0">
                  <c:v>POA ESTACIÓN EXPERIMENTAL</c:v>
                </c:pt>
                <c:pt idx="1">
                  <c:v>BANANO</c:v>
                </c:pt>
                <c:pt idx="2">
                  <c:v>RECURSO FITOGENÉTICO</c:v>
                </c:pt>
                <c:pt idx="3">
                  <c:v>Biotecnologia</c:v>
                </c:pt>
                <c:pt idx="4">
                  <c:v>Protección Vegetal</c:v>
                </c:pt>
                <c:pt idx="5">
                  <c:v>Ganadería- Producción</c:v>
                </c:pt>
                <c:pt idx="6">
                  <c:v>Ganadería- Investigacion</c:v>
                </c:pt>
                <c:pt idx="7">
                  <c:v>MAIZ (INVESTIGACIÓN)</c:v>
                </c:pt>
                <c:pt idx="8">
                  <c:v>MAIZ (PRODUCCION)</c:v>
                </c:pt>
                <c:pt idx="9">
                  <c:v>CACAO</c:v>
                </c:pt>
                <c:pt idx="10">
                  <c:v>CAFÉ</c:v>
                </c:pt>
                <c:pt idx="11">
                  <c:v>PRODUCCIÓN
LABORATORIO CALIDAD INTEGRAL CACAO Y CAFÉ</c:v>
                </c:pt>
                <c:pt idx="12">
                  <c:v>SUELOS Y AGUAS </c:v>
                </c:pt>
                <c:pt idx="13">
                  <c:v>PRODUCCIÓN DE SEMILLAS Y VENTAS DE BIENES Y SERVICIOS AGROPECUARIOS</c:v>
                </c:pt>
                <c:pt idx="14">
                  <c:v>TRANSFERENCIA</c:v>
                </c:pt>
              </c:strCache>
            </c:strRef>
          </c:cat>
          <c:val>
            <c:numRef>
              <c:f>('PRODUCTOS Y ACTIVIDADES'!$D$16,'PRODUCTOS Y ACTIVIDADES'!$D$17,'PRODUCTOS Y ACTIVIDADES'!$D$28,'PRODUCTOS Y ACTIVIDADES'!$D$43,'PRODUCTOS Y ACTIVIDADES'!$D$65,'PRODUCTOS Y ACTIVIDADES'!$D$78,'PRODUCTOS Y ACTIVIDADES'!$D$84,'PRODUCTOS Y ACTIVIDADES'!$D$94,'PRODUCTOS Y ACTIVIDADES'!$D$111,'PRODUCTOS Y ACTIVIDADES'!$D$117,'PRODUCTOS Y ACTIVIDADES'!$D$140,'PRODUCTOS Y ACTIVIDADES'!$D$154,'PRODUCTOS Y ACTIVIDADES'!$D$181,'PRODUCTOS Y ACTIVIDADES'!$D$195,'PRODUCTOS Y ACTIVIDADES'!$D$253)</c:f>
              <c:numCache>
                <c:formatCode>0.00%</c:formatCode>
                <c:ptCount val="15"/>
                <c:pt idx="0">
                  <c:v>1</c:v>
                </c:pt>
                <c:pt idx="1">
                  <c:v>1.0000000000000002</c:v>
                </c:pt>
                <c:pt idx="2">
                  <c:v>1</c:v>
                </c:pt>
                <c:pt idx="3" formatCode="0.0%">
                  <c:v>1</c:v>
                </c:pt>
                <c:pt idx="4">
                  <c:v>1</c:v>
                </c:pt>
                <c:pt idx="5">
                  <c:v>1</c:v>
                </c:pt>
                <c:pt idx="6">
                  <c:v>1</c:v>
                </c:pt>
                <c:pt idx="7">
                  <c:v>1</c:v>
                </c:pt>
                <c:pt idx="8">
                  <c:v>1</c:v>
                </c:pt>
                <c:pt idx="9">
                  <c:v>1</c:v>
                </c:pt>
                <c:pt idx="10">
                  <c:v>1</c:v>
                </c:pt>
                <c:pt idx="11">
                  <c:v>1</c:v>
                </c:pt>
                <c:pt idx="12">
                  <c:v>1</c:v>
                </c:pt>
                <c:pt idx="13">
                  <c:v>1</c:v>
                </c:pt>
                <c:pt idx="14">
                  <c:v>0.99999999999999989</c:v>
                </c:pt>
              </c:numCache>
            </c:numRef>
          </c:val>
        </c:ser>
        <c:ser>
          <c:idx val="1"/>
          <c:order val="1"/>
          <c:tx>
            <c:v>EJECUTADO</c:v>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EC"/>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('PRODUCTOS Y ACTIVIDADES'!$C$16,'PRODUCTOS Y ACTIVIDADES'!$C$17,'PRODUCTOS Y ACTIVIDADES'!$C$28,'PRODUCTOS Y ACTIVIDADES'!$C$43,'PRODUCTOS Y ACTIVIDADES'!$C$65,'PRODUCTOS Y ACTIVIDADES'!$C$78,'PRODUCTOS Y ACTIVIDADES'!$C$84,'PRODUCTOS Y ACTIVIDADES'!$C$94,'PRODUCTOS Y ACTIVIDADES'!$C$111,'PRODUCTOS Y ACTIVIDADES'!$C$117,'PRODUCTOS Y ACTIVIDADES'!$C$140,'PRODUCTOS Y ACTIVIDADES'!$C$154,'PRODUCTOS Y ACTIVIDADES'!$C$181,'PRODUCTOS Y ACTIVIDADES'!$C$195,'PRODUCTOS Y ACTIVIDADES'!$C$253)</c:f>
              <c:strCache>
                <c:ptCount val="15"/>
                <c:pt idx="0">
                  <c:v>POA ESTACIÓN EXPERIMENTAL</c:v>
                </c:pt>
                <c:pt idx="1">
                  <c:v>BANANO</c:v>
                </c:pt>
                <c:pt idx="2">
                  <c:v>RECURSO FITOGENÉTICO</c:v>
                </c:pt>
                <c:pt idx="3">
                  <c:v>Biotecnologia</c:v>
                </c:pt>
                <c:pt idx="4">
                  <c:v>Protección Vegetal</c:v>
                </c:pt>
                <c:pt idx="5">
                  <c:v>Ganadería- Producción</c:v>
                </c:pt>
                <c:pt idx="6">
                  <c:v>Ganadería- Investigacion</c:v>
                </c:pt>
                <c:pt idx="7">
                  <c:v>MAIZ (INVESTIGACIÓN)</c:v>
                </c:pt>
                <c:pt idx="8">
                  <c:v>MAIZ (PRODUCCION)</c:v>
                </c:pt>
                <c:pt idx="9">
                  <c:v>CACAO</c:v>
                </c:pt>
                <c:pt idx="10">
                  <c:v>CAFÉ</c:v>
                </c:pt>
                <c:pt idx="11">
                  <c:v>PRODUCCIÓN
LABORATORIO CALIDAD INTEGRAL CACAO Y CAFÉ</c:v>
                </c:pt>
                <c:pt idx="12">
                  <c:v>SUELOS Y AGUAS </c:v>
                </c:pt>
                <c:pt idx="13">
                  <c:v>PRODUCCIÓN DE SEMILLAS Y VENTAS DE BIENES Y SERVICIOS AGROPECUARIOS</c:v>
                </c:pt>
                <c:pt idx="14">
                  <c:v>TRANSFERENCIA</c:v>
                </c:pt>
              </c:strCache>
            </c:strRef>
          </c:cat>
          <c:val>
            <c:numRef>
              <c:f>('PRODUCTOS Y ACTIVIDADES'!$E$16,'PRODUCTOS Y ACTIVIDADES'!$E$17,'PRODUCTOS Y ACTIVIDADES'!$E$28,'PRODUCTOS Y ACTIVIDADES'!$E$43,'PRODUCTOS Y ACTIVIDADES'!$E$65,'PRODUCTOS Y ACTIVIDADES'!$E$78,'PRODUCTOS Y ACTIVIDADES'!$E$84,'PRODUCTOS Y ACTIVIDADES'!$E$94,'PRODUCTOS Y ACTIVIDADES'!$E$111,'PRODUCTOS Y ACTIVIDADES'!$E$117,'PRODUCTOS Y ACTIVIDADES'!$E$140,'PRODUCTOS Y ACTIVIDADES'!$E$154,'PRODUCTOS Y ACTIVIDADES'!$E$181,'PRODUCTOS Y ACTIVIDADES'!$E$195,'PRODUCTOS Y ACTIVIDADES'!$E$253)</c:f>
              <c:numCache>
                <c:formatCode>0.00%</c:formatCode>
                <c:ptCount val="15"/>
                <c:pt idx="0">
                  <c:v>0.71205642857142859</c:v>
                </c:pt>
                <c:pt idx="1">
                  <c:v>0.114</c:v>
                </c:pt>
                <c:pt idx="2">
                  <c:v>0.74</c:v>
                </c:pt>
                <c:pt idx="3" formatCode="0.0%">
                  <c:v>0.27300000000000002</c:v>
                </c:pt>
                <c:pt idx="4">
                  <c:v>0.48099999999999998</c:v>
                </c:pt>
                <c:pt idx="5">
                  <c:v>1</c:v>
                </c:pt>
                <c:pt idx="6">
                  <c:v>0.5</c:v>
                </c:pt>
                <c:pt idx="7">
                  <c:v>1</c:v>
                </c:pt>
                <c:pt idx="8">
                  <c:v>0.92500000000000004</c:v>
                </c:pt>
                <c:pt idx="9">
                  <c:v>0.95329999999999993</c:v>
                </c:pt>
                <c:pt idx="10">
                  <c:v>1</c:v>
                </c:pt>
                <c:pt idx="11">
                  <c:v>0.63800000000000012</c:v>
                </c:pt>
                <c:pt idx="12">
                  <c:v>0.55874000000000001</c:v>
                </c:pt>
                <c:pt idx="13">
                  <c:v>0.9346500000000002</c:v>
                </c:pt>
                <c:pt idx="14">
                  <c:v>0.85109999999999986</c:v>
                </c:pt>
              </c:numCache>
            </c:numRef>
          </c:val>
        </c:ser>
        <c:dLbls>
          <c:dLblPos val="outEnd"/>
          <c:showLegendKey val="0"/>
          <c:showVal val="1"/>
          <c:showCatName val="0"/>
          <c:showSerName val="0"/>
          <c:showPercent val="0"/>
          <c:showBubbleSize val="0"/>
        </c:dLbls>
        <c:gapWidth val="182"/>
        <c:axId val="-1739403632"/>
        <c:axId val="-1739391120"/>
      </c:barChart>
      <c:catAx>
        <c:axId val="-17394036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EC"/>
          </a:p>
        </c:txPr>
        <c:crossAx val="-1739391120"/>
        <c:crosses val="autoZero"/>
        <c:auto val="1"/>
        <c:lblAlgn val="ctr"/>
        <c:lblOffset val="100"/>
        <c:noMultiLvlLbl val="0"/>
      </c:catAx>
      <c:valAx>
        <c:axId val="-1739391120"/>
        <c:scaling>
          <c:orientation val="minMax"/>
        </c:scaling>
        <c:delete val="1"/>
        <c:axPos val="b"/>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crossAx val="-1739403632"/>
        <c:crosses val="autoZero"/>
        <c:crossBetween val="between"/>
      </c:valAx>
      <c:spPr>
        <a:noFill/>
        <a:ln>
          <a:noFill/>
        </a:ln>
        <a:effectLst/>
      </c:spPr>
    </c:plotArea>
    <c:legend>
      <c:legendPos val="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s-EC"/>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EC"/>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12</xdr:col>
      <xdr:colOff>15597</xdr:colOff>
      <xdr:row>0</xdr:row>
      <xdr:rowOff>0</xdr:rowOff>
    </xdr:from>
    <xdr:to>
      <xdr:col>24</xdr:col>
      <xdr:colOff>3868079</xdr:colOff>
      <xdr:row>12</xdr:row>
      <xdr:rowOff>154780</xdr:rowOff>
    </xdr:to>
    <xdr:graphicFrame macro="">
      <xdr:nvGraphicFramePr>
        <xdr:cNvPr id="2"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zoomScale="90" zoomScaleNormal="90" zoomScalePageLayoutView="90" workbookViewId="0">
      <selection activeCell="D1" sqref="D1"/>
    </sheetView>
  </sheetViews>
  <sheetFormatPr baseColWidth="10" defaultColWidth="10.85546875" defaultRowHeight="15.75"/>
  <cols>
    <col min="1" max="1" width="10.85546875" style="69"/>
    <col min="2" max="2" width="26" style="69" bestFit="1" customWidth="1"/>
    <col min="3" max="3" width="54.7109375" style="69" customWidth="1"/>
    <col min="4" max="4" width="17.42578125" style="85" bestFit="1" customWidth="1"/>
    <col min="5" max="5" width="14.42578125" style="69" bestFit="1" customWidth="1"/>
    <col min="6" max="16384" width="10.85546875" style="69"/>
  </cols>
  <sheetData>
    <row r="1" spans="1:4">
      <c r="A1" s="69" t="s">
        <v>77</v>
      </c>
      <c r="B1" s="69" t="s">
        <v>78</v>
      </c>
      <c r="C1" s="84" t="s">
        <v>61</v>
      </c>
      <c r="D1" s="374" t="e">
        <f>SUBTOTAL(9, D2:D56)</f>
        <v>#REF!</v>
      </c>
    </row>
    <row r="2" spans="1:4" ht="15.75" customHeight="1">
      <c r="A2" s="71" t="s">
        <v>52</v>
      </c>
      <c r="B2" s="71"/>
      <c r="C2" s="71" t="s">
        <v>52</v>
      </c>
      <c r="D2" s="70" t="e">
        <f>SUM(#REF!)+#REF!</f>
        <v>#REF!</v>
      </c>
    </row>
    <row r="3" spans="1:4" ht="15.75" customHeight="1">
      <c r="A3" s="71" t="s">
        <v>67</v>
      </c>
      <c r="B3" s="71" t="s">
        <v>69</v>
      </c>
      <c r="C3" s="375" t="s">
        <v>405</v>
      </c>
      <c r="D3" s="85" t="e">
        <f>+#REF!</f>
        <v>#REF!</v>
      </c>
    </row>
    <row r="4" spans="1:4" ht="15.75" customHeight="1">
      <c r="A4" s="71" t="s">
        <v>67</v>
      </c>
      <c r="B4" s="71" t="s">
        <v>69</v>
      </c>
      <c r="C4" s="375" t="s">
        <v>406</v>
      </c>
      <c r="D4" s="70" t="e">
        <f>+#REF!+#REF!+#REF!+#REF!</f>
        <v>#REF!</v>
      </c>
    </row>
    <row r="5" spans="1:4" ht="15.75" customHeight="1">
      <c r="A5" s="71" t="s">
        <v>62</v>
      </c>
      <c r="B5" s="71"/>
      <c r="C5" s="375" t="s">
        <v>407</v>
      </c>
      <c r="D5" s="70" t="e">
        <f>+#REF!</f>
        <v>#REF!</v>
      </c>
    </row>
    <row r="6" spans="1:4" ht="15.75" customHeight="1">
      <c r="A6" s="71" t="s">
        <v>62</v>
      </c>
      <c r="B6" s="71"/>
      <c r="C6" s="375" t="s">
        <v>408</v>
      </c>
      <c r="D6" s="70" t="e">
        <f>+#REF!</f>
        <v>#REF!</v>
      </c>
    </row>
    <row r="7" spans="1:4" ht="15.75" customHeight="1">
      <c r="A7" s="71" t="s">
        <v>62</v>
      </c>
      <c r="B7" s="375"/>
      <c r="C7" s="375" t="s">
        <v>63</v>
      </c>
      <c r="D7" s="70" t="e">
        <f>+#REF!</f>
        <v>#REF!</v>
      </c>
    </row>
    <row r="8" spans="1:4">
      <c r="A8" s="375" t="s">
        <v>67</v>
      </c>
      <c r="B8" s="375" t="s">
        <v>68</v>
      </c>
      <c r="C8" s="375" t="s">
        <v>409</v>
      </c>
      <c r="D8" s="70" t="e">
        <f>+#REF!</f>
        <v>#REF!</v>
      </c>
    </row>
    <row r="9" spans="1:4" ht="15.75" customHeight="1">
      <c r="A9" s="71" t="s">
        <v>62</v>
      </c>
      <c r="B9" s="71"/>
      <c r="C9" s="375" t="s">
        <v>256</v>
      </c>
      <c r="D9" s="70" t="e">
        <f>+#REF!+#REF!</f>
        <v>#REF!</v>
      </c>
    </row>
    <row r="10" spans="1:4" ht="15.75" customHeight="1">
      <c r="A10" s="71" t="s">
        <v>62</v>
      </c>
      <c r="B10" s="71"/>
      <c r="C10" s="375" t="s">
        <v>410</v>
      </c>
      <c r="D10" s="70" t="e">
        <f>+#REF!</f>
        <v>#REF!</v>
      </c>
    </row>
    <row r="11" spans="1:4" ht="15.75" customHeight="1">
      <c r="A11" s="71" t="s">
        <v>62</v>
      </c>
      <c r="B11" s="71"/>
      <c r="C11" s="71" t="s">
        <v>64</v>
      </c>
      <c r="D11" s="70" t="e">
        <f>+#REF!</f>
        <v>#REF!</v>
      </c>
    </row>
    <row r="12" spans="1:4" ht="15.75" customHeight="1">
      <c r="A12" s="71" t="s">
        <v>62</v>
      </c>
      <c r="B12" s="71"/>
      <c r="C12" s="71" t="s">
        <v>65</v>
      </c>
      <c r="D12" s="70" t="e">
        <f>+#REF!</f>
        <v>#REF!</v>
      </c>
    </row>
    <row r="13" spans="1:4" ht="15.75" customHeight="1">
      <c r="A13" s="71" t="s">
        <v>62</v>
      </c>
      <c r="B13" s="71"/>
      <c r="C13" s="375" t="s">
        <v>411</v>
      </c>
      <c r="D13" s="70" t="e">
        <f>+#REF!</f>
        <v>#REF!</v>
      </c>
    </row>
    <row r="14" spans="1:4" ht="15.75" customHeight="1">
      <c r="A14" s="71" t="s">
        <v>62</v>
      </c>
      <c r="B14" s="71"/>
      <c r="C14" s="375" t="s">
        <v>412</v>
      </c>
      <c r="D14" s="70" t="e">
        <f>+#REF!</f>
        <v>#REF!</v>
      </c>
    </row>
    <row r="15" spans="1:4" ht="15.75" customHeight="1">
      <c r="A15" s="71" t="s">
        <v>62</v>
      </c>
      <c r="B15" s="71"/>
      <c r="C15" s="375" t="s">
        <v>413</v>
      </c>
      <c r="D15" s="70" t="e">
        <f>+#REF!</f>
        <v>#REF!</v>
      </c>
    </row>
    <row r="16" spans="1:4" ht="15.75" customHeight="1">
      <c r="A16" s="71" t="s">
        <v>62</v>
      </c>
      <c r="B16" s="71"/>
      <c r="C16" s="375" t="s">
        <v>414</v>
      </c>
      <c r="D16" s="70" t="e">
        <f>+#REF!</f>
        <v>#REF!</v>
      </c>
    </row>
    <row r="17" spans="1:4" ht="15.75" customHeight="1">
      <c r="A17" s="71" t="s">
        <v>62</v>
      </c>
      <c r="B17" s="71"/>
      <c r="C17" s="375" t="s">
        <v>406</v>
      </c>
      <c r="D17" s="70" t="e">
        <f>+#REF!</f>
        <v>#REF!</v>
      </c>
    </row>
    <row r="18" spans="1:4" ht="15.75" customHeight="1">
      <c r="A18" s="71" t="s">
        <v>62</v>
      </c>
      <c r="B18" s="71"/>
      <c r="C18" s="375" t="s">
        <v>415</v>
      </c>
      <c r="D18" s="70" t="e">
        <f>+#REF!</f>
        <v>#REF!</v>
      </c>
    </row>
    <row r="19" spans="1:4" ht="15.75" customHeight="1">
      <c r="A19" s="71" t="s">
        <v>67</v>
      </c>
      <c r="B19" s="71" t="s">
        <v>69</v>
      </c>
      <c r="C19" s="375" t="s">
        <v>261</v>
      </c>
      <c r="D19" s="70" t="e">
        <f>+#REF!+#REF!</f>
        <v>#REF!</v>
      </c>
    </row>
    <row r="20" spans="1:4">
      <c r="A20" s="71" t="s">
        <v>67</v>
      </c>
      <c r="B20" s="71" t="s">
        <v>68</v>
      </c>
      <c r="C20" s="376" t="s">
        <v>416</v>
      </c>
      <c r="D20" s="377" t="e">
        <f>+#REF!+#REF!</f>
        <v>#REF!</v>
      </c>
    </row>
    <row r="21" spans="1:4">
      <c r="A21" s="71" t="s">
        <v>67</v>
      </c>
      <c r="B21" s="71" t="s">
        <v>68</v>
      </c>
      <c r="C21" s="376" t="s">
        <v>417</v>
      </c>
      <c r="D21" s="377" t="e">
        <f>+#REF!+#REF!</f>
        <v>#REF!</v>
      </c>
    </row>
    <row r="22" spans="1:4" ht="15.75" customHeight="1">
      <c r="A22" s="71" t="s">
        <v>67</v>
      </c>
      <c r="B22" s="71" t="s">
        <v>72</v>
      </c>
      <c r="C22" s="375" t="s">
        <v>427</v>
      </c>
      <c r="D22" s="70" t="e">
        <f>+#REF!</f>
        <v>#REF!</v>
      </c>
    </row>
    <row r="23" spans="1:4" ht="15.75" customHeight="1">
      <c r="A23" s="71" t="s">
        <v>67</v>
      </c>
      <c r="B23" s="71" t="s">
        <v>69</v>
      </c>
      <c r="C23" s="376" t="s">
        <v>432</v>
      </c>
      <c r="D23" s="70" t="e">
        <f>+#REF!</f>
        <v>#REF!</v>
      </c>
    </row>
    <row r="24" spans="1:4">
      <c r="A24" s="71" t="s">
        <v>67</v>
      </c>
      <c r="B24" s="71" t="s">
        <v>68</v>
      </c>
      <c r="C24" s="375" t="s">
        <v>406</v>
      </c>
      <c r="D24" s="70" t="e">
        <f>+#REF!+#REF!</f>
        <v>#REF!</v>
      </c>
    </row>
    <row r="25" spans="1:4">
      <c r="A25" s="71" t="s">
        <v>67</v>
      </c>
      <c r="B25" s="71" t="s">
        <v>68</v>
      </c>
      <c r="C25" s="375" t="s">
        <v>430</v>
      </c>
      <c r="D25" s="85" t="e">
        <f>+#REF!</f>
        <v>#REF!</v>
      </c>
    </row>
    <row r="26" spans="1:4" ht="15.75" customHeight="1">
      <c r="A26" s="71" t="s">
        <v>67</v>
      </c>
      <c r="B26" s="71" t="s">
        <v>69</v>
      </c>
      <c r="C26" s="71" t="s">
        <v>70</v>
      </c>
      <c r="D26" s="70" t="e">
        <f>+#REF!+#REF!+#REF!+#REF!+#REF!+#REF!+#REF!+#REF!</f>
        <v>#REF!</v>
      </c>
    </row>
    <row r="27" spans="1:4" ht="15.75" customHeight="1">
      <c r="A27" s="71" t="s">
        <v>67</v>
      </c>
      <c r="B27" s="71" t="s">
        <v>69</v>
      </c>
      <c r="C27" s="375" t="s">
        <v>71</v>
      </c>
      <c r="D27" s="70" t="e">
        <f>+#REF!+#REF!+#REF!+#REF!</f>
        <v>#REF!</v>
      </c>
    </row>
    <row r="28" spans="1:4">
      <c r="A28" s="71" t="s">
        <v>67</v>
      </c>
      <c r="B28" s="71" t="s">
        <v>68</v>
      </c>
      <c r="C28" s="375" t="s">
        <v>418</v>
      </c>
      <c r="D28" s="70" t="e">
        <f>+#REF!+#REF!+#REF!+#REF!</f>
        <v>#REF!</v>
      </c>
    </row>
    <row r="29" spans="1:4">
      <c r="A29" s="71" t="s">
        <v>67</v>
      </c>
      <c r="B29" s="71" t="s">
        <v>69</v>
      </c>
      <c r="C29" s="375" t="s">
        <v>433</v>
      </c>
      <c r="D29" s="70" t="e">
        <f>+#REF!+#REF!</f>
        <v>#REF!</v>
      </c>
    </row>
    <row r="30" spans="1:4" ht="15.75" customHeight="1">
      <c r="A30" s="71" t="s">
        <v>62</v>
      </c>
      <c r="B30" s="71"/>
      <c r="C30" s="71" t="s">
        <v>71</v>
      </c>
      <c r="D30" s="70" t="e">
        <f>+#REF!</f>
        <v>#REF!</v>
      </c>
    </row>
    <row r="31" spans="1:4" ht="15.75" customHeight="1">
      <c r="A31" s="71" t="s">
        <v>67</v>
      </c>
      <c r="B31" s="71" t="s">
        <v>69</v>
      </c>
      <c r="C31" s="375" t="s">
        <v>76</v>
      </c>
      <c r="D31" s="70" t="e">
        <f>+#REF!+#REF!</f>
        <v>#REF!</v>
      </c>
    </row>
    <row r="32" spans="1:4" ht="15.75" customHeight="1">
      <c r="A32" s="71" t="s">
        <v>67</v>
      </c>
      <c r="B32" s="71" t="s">
        <v>69</v>
      </c>
      <c r="C32" s="375" t="s">
        <v>426</v>
      </c>
      <c r="D32" s="70" t="e">
        <f>+#REF!+#REF!+#REF!</f>
        <v>#REF!</v>
      </c>
    </row>
    <row r="33" spans="1:4" ht="15.75" customHeight="1">
      <c r="A33" s="71" t="s">
        <v>67</v>
      </c>
      <c r="B33" s="71" t="s">
        <v>69</v>
      </c>
      <c r="C33" s="376" t="s">
        <v>66</v>
      </c>
      <c r="D33" s="70" t="e">
        <f>+#REF!+#REF!+#REF!+#REF!+#REF!+#REF!</f>
        <v>#REF!</v>
      </c>
    </row>
    <row r="34" spans="1:4" ht="15.75" customHeight="1">
      <c r="A34" s="71" t="s">
        <v>67</v>
      </c>
      <c r="B34" s="71" t="s">
        <v>72</v>
      </c>
      <c r="C34" s="378" t="s">
        <v>71</v>
      </c>
      <c r="D34" s="70" t="e">
        <f>+#REF!</f>
        <v>#REF!</v>
      </c>
    </row>
    <row r="35" spans="1:4">
      <c r="A35" s="71" t="s">
        <v>67</v>
      </c>
      <c r="B35" s="71" t="s">
        <v>68</v>
      </c>
      <c r="C35" s="71" t="s">
        <v>73</v>
      </c>
      <c r="D35" s="70" t="e">
        <f>+#REF!+#REF!</f>
        <v>#REF!</v>
      </c>
    </row>
    <row r="36" spans="1:4" ht="15.75" customHeight="1">
      <c r="A36" s="71" t="s">
        <v>67</v>
      </c>
      <c r="B36" s="71" t="s">
        <v>69</v>
      </c>
      <c r="C36" s="71" t="s">
        <v>74</v>
      </c>
      <c r="D36" s="70" t="e">
        <f>+#REF!+#REF!+#REF!+#REF!+#REF!+#REF!</f>
        <v>#REF!</v>
      </c>
    </row>
    <row r="37" spans="1:4" ht="15.75" customHeight="1">
      <c r="A37" s="71" t="s">
        <v>62</v>
      </c>
      <c r="B37" s="71"/>
      <c r="C37" s="71" t="s">
        <v>75</v>
      </c>
      <c r="D37" s="85" t="e">
        <f>+#REF!</f>
        <v>#REF!</v>
      </c>
    </row>
    <row r="38" spans="1:4" ht="15.75" customHeight="1">
      <c r="A38" s="71" t="s">
        <v>62</v>
      </c>
      <c r="B38" s="71"/>
      <c r="C38" s="375" t="s">
        <v>431</v>
      </c>
      <c r="D38" s="70" t="e">
        <f>+#REF!</f>
        <v>#REF!</v>
      </c>
    </row>
    <row r="39" spans="1:4" ht="15.75" customHeight="1">
      <c r="A39" s="71" t="s">
        <v>67</v>
      </c>
      <c r="B39" s="71" t="s">
        <v>69</v>
      </c>
      <c r="C39" s="375" t="s">
        <v>260</v>
      </c>
      <c r="D39" s="85" t="e">
        <f>+#REF!</f>
        <v>#REF!</v>
      </c>
    </row>
    <row r="40" spans="1:4" ht="15.75" customHeight="1">
      <c r="A40" s="71" t="s">
        <v>67</v>
      </c>
      <c r="B40" s="71" t="s">
        <v>69</v>
      </c>
      <c r="C40" s="375" t="s">
        <v>419</v>
      </c>
      <c r="D40" s="70" t="e">
        <f>+#REF!+#REF!</f>
        <v>#REF!</v>
      </c>
    </row>
    <row r="41" spans="1:4" ht="15.75" customHeight="1">
      <c r="A41" s="71" t="s">
        <v>62</v>
      </c>
      <c r="B41" s="71"/>
      <c r="C41" s="375" t="s">
        <v>429</v>
      </c>
      <c r="D41" s="70" t="e">
        <f>+#REF!</f>
        <v>#REF!</v>
      </c>
    </row>
    <row r="42" spans="1:4" ht="15.75" customHeight="1">
      <c r="A42" s="71" t="s">
        <v>67</v>
      </c>
      <c r="B42" s="71" t="s">
        <v>69</v>
      </c>
      <c r="C42" s="375" t="s">
        <v>420</v>
      </c>
      <c r="D42" s="70" t="e">
        <f>+#REF!</f>
        <v>#REF!</v>
      </c>
    </row>
    <row r="43" spans="1:4" ht="15.75" customHeight="1">
      <c r="A43" s="71" t="s">
        <v>62</v>
      </c>
      <c r="B43" s="71"/>
      <c r="C43" s="71" t="s">
        <v>76</v>
      </c>
      <c r="D43" s="70" t="e">
        <f>+#REF!</f>
        <v>#REF!</v>
      </c>
    </row>
    <row r="44" spans="1:4">
      <c r="A44" s="71" t="s">
        <v>67</v>
      </c>
      <c r="B44" s="71" t="s">
        <v>68</v>
      </c>
      <c r="C44" s="375" t="s">
        <v>421</v>
      </c>
      <c r="D44" s="70"/>
    </row>
    <row r="45" spans="1:4">
      <c r="A45" s="71" t="s">
        <v>67</v>
      </c>
      <c r="B45" s="71" t="s">
        <v>68</v>
      </c>
      <c r="C45" s="375" t="s">
        <v>422</v>
      </c>
      <c r="D45" s="70" t="e">
        <f>+#REF!</f>
        <v>#REF!</v>
      </c>
    </row>
    <row r="46" spans="1:4">
      <c r="A46" s="71" t="s">
        <v>67</v>
      </c>
      <c r="B46" s="71" t="s">
        <v>68</v>
      </c>
      <c r="C46" s="375" t="s">
        <v>420</v>
      </c>
      <c r="D46" s="70" t="e">
        <f>+#REF!</f>
        <v>#REF!</v>
      </c>
    </row>
    <row r="47" spans="1:4">
      <c r="A47" s="71" t="s">
        <v>67</v>
      </c>
      <c r="B47" s="71" t="s">
        <v>68</v>
      </c>
      <c r="C47" s="375" t="s">
        <v>434</v>
      </c>
      <c r="D47" s="70" t="e">
        <f>+#REF!+#REF!</f>
        <v>#REF!</v>
      </c>
    </row>
    <row r="48" spans="1:4">
      <c r="A48" s="71" t="s">
        <v>67</v>
      </c>
      <c r="B48" s="71" t="s">
        <v>68</v>
      </c>
      <c r="C48" s="375" t="s">
        <v>423</v>
      </c>
      <c r="D48" s="70" t="e">
        <f>+#REF!+#REF!+#REF!</f>
        <v>#REF!</v>
      </c>
    </row>
    <row r="49" spans="1:5">
      <c r="A49" s="71" t="s">
        <v>67</v>
      </c>
      <c r="B49" s="71" t="s">
        <v>68</v>
      </c>
      <c r="C49" s="375" t="s">
        <v>424</v>
      </c>
      <c r="D49" s="70" t="e">
        <f>+#REF!</f>
        <v>#REF!</v>
      </c>
    </row>
    <row r="50" spans="1:5">
      <c r="A50" s="71" t="s">
        <v>67</v>
      </c>
      <c r="B50" s="71" t="s">
        <v>68</v>
      </c>
      <c r="C50" s="375" t="s">
        <v>258</v>
      </c>
      <c r="D50" s="379" t="e">
        <f>+#REF!+#REF!+#REF!+#REF!</f>
        <v>#REF!</v>
      </c>
    </row>
    <row r="51" spans="1:5">
      <c r="A51" s="71" t="s">
        <v>67</v>
      </c>
      <c r="B51" s="71" t="s">
        <v>68</v>
      </c>
      <c r="C51" s="375" t="s">
        <v>259</v>
      </c>
      <c r="D51" s="70" t="e">
        <f>+#REF!+#REF!+#REF!+#REF!</f>
        <v>#REF!</v>
      </c>
    </row>
    <row r="52" spans="1:5">
      <c r="A52" s="71" t="s">
        <v>67</v>
      </c>
      <c r="B52" s="71" t="s">
        <v>68</v>
      </c>
      <c r="C52" s="375" t="s">
        <v>425</v>
      </c>
      <c r="D52" s="70" t="e">
        <f>+#REF!</f>
        <v>#REF!</v>
      </c>
    </row>
    <row r="53" spans="1:5">
      <c r="A53" s="71" t="s">
        <v>67</v>
      </c>
      <c r="B53" s="71" t="s">
        <v>68</v>
      </c>
      <c r="C53" s="375" t="s">
        <v>257</v>
      </c>
      <c r="D53" s="70" t="e">
        <f>+#REF!</f>
        <v>#REF!</v>
      </c>
    </row>
    <row r="54" spans="1:5">
      <c r="A54" s="71" t="s">
        <v>67</v>
      </c>
      <c r="B54" s="71" t="s">
        <v>68</v>
      </c>
      <c r="C54" s="375" t="s">
        <v>428</v>
      </c>
      <c r="D54" s="70" t="e">
        <f>+#REF!</f>
        <v>#REF!</v>
      </c>
    </row>
    <row r="55" spans="1:5" ht="15.75" customHeight="1">
      <c r="A55" s="71" t="s">
        <v>67</v>
      </c>
      <c r="B55" s="375" t="s">
        <v>72</v>
      </c>
      <c r="C55" s="375" t="s">
        <v>435</v>
      </c>
      <c r="D55" s="70" t="e">
        <f>+#REF!</f>
        <v>#REF!</v>
      </c>
      <c r="E55" s="249"/>
    </row>
    <row r="56" spans="1:5" ht="15.75" customHeight="1">
      <c r="A56" s="71" t="s">
        <v>67</v>
      </c>
      <c r="B56" s="375" t="s">
        <v>72</v>
      </c>
      <c r="C56" s="375" t="s">
        <v>259</v>
      </c>
      <c r="D56" s="70" t="e">
        <f>+#REF!</f>
        <v>#REF!</v>
      </c>
      <c r="E56" s="249"/>
    </row>
    <row r="57" spans="1:5" ht="15.75" customHeight="1">
      <c r="A57" s="71"/>
      <c r="B57" s="71"/>
      <c r="C57" s="375"/>
    </row>
    <row r="58" spans="1:5" ht="15.75" customHeight="1">
      <c r="A58" s="71"/>
      <c r="B58" s="71"/>
      <c r="C58" s="375"/>
    </row>
    <row r="59" spans="1:5" ht="15.75" customHeight="1">
      <c r="A59" s="71"/>
      <c r="B59" s="71"/>
      <c r="C59" s="375"/>
    </row>
  </sheetData>
  <autoFilter ref="A1:D59"/>
  <pageMargins left="0.7" right="0.7" top="0.75" bottom="0.75" header="0.3" footer="0.3"/>
  <pageSetup paperSize="9" orientation="portrait"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280"/>
  <sheetViews>
    <sheetView tabSelected="1" zoomScale="80" zoomScaleNormal="80" workbookViewId="0">
      <pane xSplit="10" topLeftCell="Q1" activePane="topRight" state="frozen"/>
      <selection pane="topRight" activeCell="Y14" sqref="Y14:Y15"/>
    </sheetView>
  </sheetViews>
  <sheetFormatPr baseColWidth="10" defaultColWidth="10.85546875" defaultRowHeight="15"/>
  <cols>
    <col min="1" max="1" width="4.140625" style="59" customWidth="1"/>
    <col min="2" max="2" width="17.7109375" customWidth="1"/>
    <col min="3" max="3" width="50.7109375" customWidth="1"/>
    <col min="4" max="4" width="13.140625" style="1" customWidth="1"/>
    <col min="5" max="5" width="11.85546875" style="3" customWidth="1"/>
    <col min="6" max="6" width="16" style="1" hidden="1" customWidth="1"/>
    <col min="7" max="7" width="13.85546875" hidden="1" customWidth="1"/>
    <col min="8" max="8" width="12.5703125" hidden="1" customWidth="1"/>
    <col min="9" max="9" width="27.28515625" hidden="1" customWidth="1"/>
    <col min="10" max="10" width="14.85546875" hidden="1" customWidth="1"/>
    <col min="11" max="11" width="16.7109375" customWidth="1"/>
    <col min="12" max="12" width="16.28515625" customWidth="1"/>
    <col min="13" max="13" width="8.42578125" customWidth="1"/>
    <col min="14" max="14" width="6.85546875" customWidth="1"/>
    <col min="15" max="15" width="7.5703125" customWidth="1"/>
    <col min="16" max="16" width="5.42578125" customWidth="1"/>
    <col min="17" max="18" width="6.140625" customWidth="1"/>
    <col min="19" max="23" width="5.42578125" customWidth="1"/>
    <col min="24" max="24" width="7.28515625" customWidth="1"/>
    <col min="25" max="25" width="65.42578125" customWidth="1"/>
    <col min="26" max="16384" width="10.85546875" style="59"/>
  </cols>
  <sheetData>
    <row r="1" spans="2:25" customFormat="1">
      <c r="B1" s="4" t="s">
        <v>80</v>
      </c>
      <c r="C1" s="11"/>
      <c r="D1" s="11"/>
      <c r="E1" s="11"/>
      <c r="F1" s="11"/>
      <c r="G1" s="11"/>
      <c r="H1" s="11"/>
      <c r="I1" s="11"/>
      <c r="J1" s="11"/>
      <c r="K1" s="11"/>
      <c r="L1" s="11"/>
    </row>
    <row r="2" spans="2:25" customFormat="1">
      <c r="B2" s="4" t="s">
        <v>402</v>
      </c>
      <c r="C2" s="11"/>
      <c r="D2" s="11"/>
      <c r="E2" s="11"/>
      <c r="F2" s="11"/>
      <c r="G2" s="11"/>
      <c r="H2" s="11"/>
      <c r="I2" s="11"/>
      <c r="J2" s="11"/>
      <c r="K2" s="11"/>
      <c r="L2" s="11"/>
    </row>
    <row r="3" spans="2:25" customFormat="1">
      <c r="B3" s="4"/>
      <c r="C3" s="11"/>
      <c r="D3" s="16"/>
      <c r="E3" s="16"/>
      <c r="F3" s="16"/>
      <c r="G3" s="16"/>
      <c r="H3" s="16"/>
      <c r="I3" s="16"/>
      <c r="J3" s="16"/>
      <c r="K3" s="16"/>
      <c r="L3" s="16"/>
    </row>
    <row r="4" spans="2:25" customFormat="1" ht="48.75" customHeight="1">
      <c r="B4" s="17" t="s">
        <v>32</v>
      </c>
      <c r="C4" s="581" t="s">
        <v>403</v>
      </c>
      <c r="D4" s="581"/>
      <c r="E4" s="581"/>
      <c r="F4" s="581"/>
      <c r="G4" s="581"/>
      <c r="H4" s="581"/>
      <c r="I4" s="581"/>
      <c r="J4" s="581"/>
      <c r="K4" s="581"/>
      <c r="L4" s="581"/>
      <c r="M4" s="18"/>
      <c r="N4" s="18"/>
      <c r="O4" s="18"/>
      <c r="P4" s="18"/>
    </row>
    <row r="5" spans="2:25" customFormat="1">
      <c r="B5" s="17" t="s">
        <v>47</v>
      </c>
      <c r="C5" s="18" t="s">
        <v>449</v>
      </c>
      <c r="D5" s="19"/>
      <c r="E5" s="20"/>
      <c r="F5" s="19"/>
      <c r="G5" s="18"/>
      <c r="H5" s="18"/>
      <c r="I5" s="18"/>
      <c r="J5" s="18"/>
      <c r="K5" s="18"/>
      <c r="L5" s="18"/>
      <c r="M5" s="18"/>
      <c r="N5" s="18"/>
      <c r="O5" s="18"/>
      <c r="P5" s="18"/>
    </row>
    <row r="6" spans="2:25" customFormat="1" ht="30">
      <c r="B6" s="21" t="s">
        <v>31</v>
      </c>
      <c r="C6" s="18" t="s">
        <v>79</v>
      </c>
      <c r="D6" s="19"/>
      <c r="E6" s="20"/>
      <c r="F6" s="19"/>
      <c r="G6" s="18"/>
      <c r="H6" s="18"/>
      <c r="I6" s="18"/>
      <c r="J6" s="18"/>
      <c r="K6" s="18"/>
      <c r="L6" s="18"/>
      <c r="M6" s="18"/>
      <c r="N6" s="18"/>
      <c r="O6" s="18"/>
      <c r="P6" s="18"/>
    </row>
    <row r="7" spans="2:25" customFormat="1">
      <c r="B7" s="17"/>
      <c r="C7" s="22"/>
      <c r="D7" s="23"/>
      <c r="E7" s="24"/>
      <c r="F7" s="23"/>
      <c r="G7" s="18"/>
      <c r="H7" s="18"/>
      <c r="I7" s="18"/>
      <c r="J7" s="18"/>
      <c r="K7" s="18"/>
      <c r="L7" s="18"/>
      <c r="M7" s="18"/>
      <c r="N7" s="18"/>
      <c r="O7" s="18"/>
      <c r="P7" s="18"/>
    </row>
    <row r="8" spans="2:25" customFormat="1" ht="30">
      <c r="B8" s="63" t="s">
        <v>49</v>
      </c>
      <c r="C8" s="62">
        <v>14</v>
      </c>
      <c r="D8" s="18"/>
      <c r="E8" s="20"/>
      <c r="F8" s="19"/>
      <c r="G8" s="18"/>
      <c r="H8" s="18"/>
      <c r="I8" s="18"/>
      <c r="J8" s="18"/>
      <c r="K8" s="18"/>
      <c r="L8" s="18"/>
      <c r="M8" s="18"/>
      <c r="N8" s="18"/>
      <c r="O8" s="18"/>
      <c r="P8" s="18"/>
    </row>
    <row r="9" spans="2:25" customFormat="1">
      <c r="C9" s="18"/>
      <c r="D9" s="25"/>
      <c r="E9" s="26"/>
      <c r="F9" s="25"/>
      <c r="G9" s="18"/>
      <c r="H9" s="18"/>
      <c r="I9" s="18"/>
      <c r="J9" s="18"/>
      <c r="K9" s="18"/>
      <c r="L9" s="18"/>
      <c r="M9" s="18"/>
      <c r="N9" s="18"/>
      <c r="O9" s="18"/>
      <c r="P9" s="18"/>
    </row>
    <row r="10" spans="2:25" customFormat="1">
      <c r="B10" s="582"/>
      <c r="C10" s="18"/>
      <c r="D10" s="19"/>
      <c r="E10" s="20"/>
      <c r="F10" s="19"/>
      <c r="G10" s="18"/>
      <c r="H10" s="18"/>
      <c r="I10" s="18"/>
      <c r="J10" s="18"/>
      <c r="K10" s="18"/>
      <c r="L10" s="18"/>
      <c r="M10" s="18"/>
      <c r="N10" s="18"/>
      <c r="O10" s="18"/>
      <c r="P10" s="18"/>
    </row>
    <row r="11" spans="2:25" customFormat="1">
      <c r="B11" s="582"/>
      <c r="C11" s="18"/>
      <c r="D11" s="72"/>
      <c r="E11" s="20"/>
      <c r="F11" s="19"/>
      <c r="G11" s="18"/>
      <c r="H11" s="18"/>
      <c r="I11" s="18"/>
      <c r="J11" s="18"/>
      <c r="K11" s="18"/>
      <c r="L11" s="18"/>
      <c r="M11" s="18"/>
      <c r="N11" s="18"/>
      <c r="O11" s="18"/>
      <c r="P11" s="18"/>
    </row>
    <row r="12" spans="2:25" customFormat="1" ht="15.75" thickBot="1">
      <c r="B12" s="582"/>
      <c r="C12" s="18"/>
      <c r="D12" s="72"/>
      <c r="E12" s="20"/>
      <c r="F12" s="19"/>
      <c r="G12" s="18"/>
      <c r="H12" s="18"/>
      <c r="I12" s="18"/>
      <c r="J12" s="18"/>
      <c r="K12" s="18"/>
      <c r="L12" s="18"/>
      <c r="M12" s="18"/>
      <c r="N12" s="18"/>
      <c r="O12" s="18"/>
      <c r="P12" s="18"/>
    </row>
    <row r="13" spans="2:25" customFormat="1" ht="15.75" thickBot="1">
      <c r="B13" s="27"/>
      <c r="C13" s="27"/>
      <c r="D13" s="73"/>
      <c r="E13" s="29"/>
      <c r="F13" s="28"/>
      <c r="G13" s="27"/>
      <c r="H13" s="27"/>
      <c r="I13" s="27"/>
      <c r="J13" s="27"/>
      <c r="K13" s="27"/>
      <c r="L13" s="27"/>
      <c r="M13" s="583" t="s">
        <v>436</v>
      </c>
      <c r="N13" s="584"/>
      <c r="O13" s="584"/>
      <c r="P13" s="585"/>
      <c r="Q13" s="585"/>
      <c r="R13" s="585"/>
      <c r="S13" s="585"/>
      <c r="T13" s="585"/>
      <c r="U13" s="585"/>
      <c r="V13" s="585"/>
      <c r="W13" s="585"/>
      <c r="X13" s="586"/>
    </row>
    <row r="14" spans="2:25" customFormat="1" ht="45" customHeight="1">
      <c r="B14" s="587" t="s">
        <v>25</v>
      </c>
      <c r="C14" s="589" t="s">
        <v>20</v>
      </c>
      <c r="D14" s="591" t="s">
        <v>1</v>
      </c>
      <c r="E14" s="591"/>
      <c r="F14" s="591" t="s">
        <v>26</v>
      </c>
      <c r="G14" s="591"/>
      <c r="H14" s="591" t="s">
        <v>48</v>
      </c>
      <c r="I14" s="591" t="s">
        <v>50</v>
      </c>
      <c r="J14" s="591" t="s">
        <v>2</v>
      </c>
      <c r="K14" s="591" t="s">
        <v>51</v>
      </c>
      <c r="L14" s="595" t="s">
        <v>3</v>
      </c>
      <c r="M14" s="593" t="s">
        <v>35</v>
      </c>
      <c r="N14" s="597" t="s">
        <v>36</v>
      </c>
      <c r="O14" s="599" t="s">
        <v>37</v>
      </c>
      <c r="P14" s="593" t="s">
        <v>38</v>
      </c>
      <c r="Q14" s="597" t="s">
        <v>39</v>
      </c>
      <c r="R14" s="599" t="s">
        <v>40</v>
      </c>
      <c r="S14" s="593" t="s">
        <v>41</v>
      </c>
      <c r="T14" s="597" t="s">
        <v>42</v>
      </c>
      <c r="U14" s="599" t="s">
        <v>43</v>
      </c>
      <c r="V14" s="593" t="s">
        <v>44</v>
      </c>
      <c r="W14" s="597" t="s">
        <v>45</v>
      </c>
      <c r="X14" s="605" t="s">
        <v>46</v>
      </c>
      <c r="Y14" s="607" t="s">
        <v>30</v>
      </c>
    </row>
    <row r="15" spans="2:25" ht="30" customHeight="1" thickBot="1">
      <c r="B15" s="588"/>
      <c r="C15" s="590"/>
      <c r="D15" s="527" t="s">
        <v>0</v>
      </c>
      <c r="E15" s="527" t="s">
        <v>29</v>
      </c>
      <c r="F15" s="527" t="s">
        <v>27</v>
      </c>
      <c r="G15" s="527" t="s">
        <v>28</v>
      </c>
      <c r="H15" s="592"/>
      <c r="I15" s="592"/>
      <c r="J15" s="592"/>
      <c r="K15" s="592"/>
      <c r="L15" s="596"/>
      <c r="M15" s="594"/>
      <c r="N15" s="598"/>
      <c r="O15" s="600"/>
      <c r="P15" s="594"/>
      <c r="Q15" s="598"/>
      <c r="R15" s="600"/>
      <c r="S15" s="594"/>
      <c r="T15" s="598"/>
      <c r="U15" s="600"/>
      <c r="V15" s="594"/>
      <c r="W15" s="598"/>
      <c r="X15" s="606"/>
      <c r="Y15" s="608"/>
    </row>
    <row r="16" spans="2:25" s="60" customFormat="1" ht="30" customHeight="1" thickBot="1">
      <c r="B16" s="57"/>
      <c r="C16" s="58" t="s">
        <v>34</v>
      </c>
      <c r="D16" s="61">
        <f>(D17+D28+D43+D65+D78+D84+D94+D111+D117+D140+D154+D181+D195+D253)/(C8)</f>
        <v>1</v>
      </c>
      <c r="E16" s="61">
        <f>(E17+E28+E43+E65+E78+E84+E94+E111+E117+E140+E154+E181+E195+E253)*1/(D17+D28+D43+D65+D78+D84+D94+D111+D117+D140+D154+D181+D195+D253)</f>
        <v>0.71205642857142859</v>
      </c>
      <c r="F16" s="47"/>
      <c r="G16" s="47"/>
      <c r="H16" s="47"/>
      <c r="I16" s="47"/>
      <c r="J16" s="47"/>
      <c r="K16" s="332">
        <f>+K17+K28+K43+K65+K78+K84+K94+K111+K117+K140+K154+K181+K195+K253</f>
        <v>390736.74</v>
      </c>
      <c r="L16" s="332">
        <f>+L17+L28+L43+L65+L78+L84+L94+L111+L117+L140+L154+L181+L195+L253</f>
        <v>128200</v>
      </c>
      <c r="M16" s="48"/>
      <c r="N16" s="49"/>
      <c r="O16" s="414"/>
      <c r="P16" s="48"/>
      <c r="Q16" s="49"/>
      <c r="R16" s="414"/>
      <c r="S16" s="48"/>
      <c r="T16" s="49"/>
      <c r="U16" s="414"/>
      <c r="V16" s="48"/>
      <c r="W16" s="49"/>
      <c r="X16" s="50"/>
      <c r="Y16" s="455"/>
    </row>
    <row r="17" spans="2:25" s="60" customFormat="1" ht="30" customHeight="1" thickBot="1">
      <c r="B17" s="215" t="s">
        <v>33</v>
      </c>
      <c r="C17" s="45" t="s">
        <v>87</v>
      </c>
      <c r="D17" s="86">
        <f>D18+D23</f>
        <v>1.0000000000000002</v>
      </c>
      <c r="E17" s="86">
        <f>E18+E23</f>
        <v>0.114</v>
      </c>
      <c r="F17" s="87"/>
      <c r="G17" s="87"/>
      <c r="H17" s="87"/>
      <c r="I17" s="87"/>
      <c r="J17" s="87"/>
      <c r="K17" s="88"/>
      <c r="L17" s="88">
        <v>3000</v>
      </c>
      <c r="M17" s="89"/>
      <c r="N17" s="90"/>
      <c r="O17" s="415"/>
      <c r="P17" s="89"/>
      <c r="Q17" s="90"/>
      <c r="R17" s="415"/>
      <c r="S17" s="89"/>
      <c r="T17" s="90"/>
      <c r="U17" s="415"/>
      <c r="V17" s="89"/>
      <c r="W17" s="90"/>
      <c r="X17" s="91"/>
      <c r="Y17" s="216"/>
    </row>
    <row r="18" spans="2:25" ht="45">
      <c r="B18" s="12" t="s">
        <v>21</v>
      </c>
      <c r="C18" s="534" t="s">
        <v>97</v>
      </c>
      <c r="D18" s="13">
        <f>SUM(D19:D22)</f>
        <v>0.50000000000000011</v>
      </c>
      <c r="E18" s="13">
        <f>SUM(E19:E22)</f>
        <v>0.114</v>
      </c>
      <c r="F18" s="94"/>
      <c r="G18" s="30"/>
      <c r="H18" s="30"/>
      <c r="I18" s="98" t="s">
        <v>53</v>
      </c>
      <c r="J18" s="31"/>
      <c r="K18" s="68"/>
      <c r="L18" s="32"/>
      <c r="M18" s="468"/>
      <c r="N18" s="469"/>
      <c r="O18" s="470"/>
      <c r="P18" s="468"/>
      <c r="Q18" s="469"/>
      <c r="R18" s="470"/>
      <c r="S18" s="468"/>
      <c r="T18" s="469"/>
      <c r="U18" s="470"/>
      <c r="V18" s="468"/>
      <c r="W18" s="469"/>
      <c r="X18" s="471"/>
      <c r="Y18" s="219"/>
    </row>
    <row r="19" spans="2:25" ht="206.25" customHeight="1">
      <c r="B19" s="8" t="s">
        <v>4</v>
      </c>
      <c r="C19" s="42" t="s">
        <v>476</v>
      </c>
      <c r="D19" s="5">
        <v>0.2</v>
      </c>
      <c r="E19" s="5">
        <f>(SUM(M19:X19)*D19)</f>
        <v>4.8000000000000001E-2</v>
      </c>
      <c r="F19" s="2">
        <v>43831</v>
      </c>
      <c r="G19" s="33">
        <v>44196</v>
      </c>
      <c r="H19" s="33"/>
      <c r="I19" s="34" t="s">
        <v>55</v>
      </c>
      <c r="J19" s="34" t="s">
        <v>81</v>
      </c>
      <c r="K19" s="66"/>
      <c r="L19" s="36"/>
      <c r="M19" s="80">
        <v>0</v>
      </c>
      <c r="N19" s="55">
        <v>0</v>
      </c>
      <c r="O19" s="416">
        <v>0</v>
      </c>
      <c r="P19" s="80">
        <v>0</v>
      </c>
      <c r="Q19" s="55">
        <v>0</v>
      </c>
      <c r="R19" s="416">
        <v>0</v>
      </c>
      <c r="S19" s="80">
        <v>0</v>
      </c>
      <c r="T19" s="55">
        <v>0</v>
      </c>
      <c r="U19" s="416">
        <v>0</v>
      </c>
      <c r="V19" s="80">
        <v>0.08</v>
      </c>
      <c r="W19" s="55">
        <v>0.08</v>
      </c>
      <c r="X19" s="56">
        <v>0.08</v>
      </c>
      <c r="Y19" s="532" t="s">
        <v>622</v>
      </c>
    </row>
    <row r="20" spans="2:25" ht="97.5" customHeight="1">
      <c r="B20" s="8" t="s">
        <v>5</v>
      </c>
      <c r="C20" s="42" t="s">
        <v>82</v>
      </c>
      <c r="D20" s="5">
        <v>0.1</v>
      </c>
      <c r="E20" s="5">
        <f>(SUM(M20:X20)*D20)</f>
        <v>1.6E-2</v>
      </c>
      <c r="F20" s="2">
        <v>43831</v>
      </c>
      <c r="G20" s="33">
        <v>44196</v>
      </c>
      <c r="H20" s="33"/>
      <c r="I20" s="34" t="s">
        <v>55</v>
      </c>
      <c r="J20" s="34" t="s">
        <v>81</v>
      </c>
      <c r="K20" s="66"/>
      <c r="L20" s="36"/>
      <c r="M20" s="7"/>
      <c r="N20" s="6"/>
      <c r="O20" s="417"/>
      <c r="P20" s="80">
        <v>0</v>
      </c>
      <c r="Q20" s="6"/>
      <c r="R20" s="416">
        <v>0</v>
      </c>
      <c r="S20" s="7"/>
      <c r="T20" s="55">
        <v>0</v>
      </c>
      <c r="U20" s="417"/>
      <c r="V20" s="80"/>
      <c r="W20" s="6">
        <v>0.08</v>
      </c>
      <c r="X20" s="56">
        <v>0.08</v>
      </c>
      <c r="Y20" s="532" t="s">
        <v>568</v>
      </c>
    </row>
    <row r="21" spans="2:25" ht="87" customHeight="1">
      <c r="B21" s="8" t="s">
        <v>6</v>
      </c>
      <c r="C21" s="42" t="s">
        <v>83</v>
      </c>
      <c r="D21" s="5">
        <v>0.15</v>
      </c>
      <c r="E21" s="5">
        <f>(SUM(M21:X21)*D21)</f>
        <v>0</v>
      </c>
      <c r="F21" s="2">
        <v>43831</v>
      </c>
      <c r="G21" s="33">
        <v>44196</v>
      </c>
      <c r="H21" s="33"/>
      <c r="I21" s="34" t="s">
        <v>55</v>
      </c>
      <c r="J21" s="34" t="s">
        <v>81</v>
      </c>
      <c r="K21" s="66"/>
      <c r="L21" s="36"/>
      <c r="M21" s="7"/>
      <c r="N21" s="6"/>
      <c r="O21" s="417"/>
      <c r="P21" s="7"/>
      <c r="Q21" s="6"/>
      <c r="R21" s="416">
        <v>0</v>
      </c>
      <c r="S21" s="7"/>
      <c r="T21" s="6"/>
      <c r="U21" s="417"/>
      <c r="V21" s="7"/>
      <c r="W21" s="6"/>
      <c r="X21" s="56"/>
      <c r="Y21" s="532" t="s">
        <v>477</v>
      </c>
    </row>
    <row r="22" spans="2:25" ht="32.25" customHeight="1">
      <c r="B22" s="74" t="s">
        <v>7</v>
      </c>
      <c r="C22" s="75" t="s">
        <v>84</v>
      </c>
      <c r="D22" s="76">
        <v>0.05</v>
      </c>
      <c r="E22" s="76">
        <f>(SUM(M22:X22)*D22)</f>
        <v>0.05</v>
      </c>
      <c r="F22" s="77">
        <v>44166</v>
      </c>
      <c r="G22" s="77">
        <v>44196</v>
      </c>
      <c r="H22" s="77"/>
      <c r="I22" s="99" t="s">
        <v>57</v>
      </c>
      <c r="J22" s="99" t="s">
        <v>81</v>
      </c>
      <c r="K22" s="101"/>
      <c r="L22" s="79"/>
      <c r="M22" s="102"/>
      <c r="N22" s="103"/>
      <c r="O22" s="418"/>
      <c r="P22" s="7"/>
      <c r="Q22" s="6"/>
      <c r="R22" s="417"/>
      <c r="S22" s="7"/>
      <c r="T22" s="6"/>
      <c r="U22" s="417"/>
      <c r="V22" s="7"/>
      <c r="W22" s="6"/>
      <c r="X22" s="56">
        <v>1</v>
      </c>
      <c r="Y22" s="356" t="s">
        <v>569</v>
      </c>
    </row>
    <row r="23" spans="2:25" ht="50.25" customHeight="1">
      <c r="B23" s="308" t="s">
        <v>24</v>
      </c>
      <c r="C23" s="533" t="s">
        <v>467</v>
      </c>
      <c r="D23" s="106">
        <f>(D24+D25+D26+D27)</f>
        <v>0.50000000000000011</v>
      </c>
      <c r="E23" s="106">
        <f>SUM(E24:E27)</f>
        <v>0</v>
      </c>
      <c r="F23" s="107"/>
      <c r="G23" s="108"/>
      <c r="H23" s="108"/>
      <c r="I23" s="109"/>
      <c r="J23" s="115"/>
      <c r="K23" s="501"/>
      <c r="L23" s="502"/>
      <c r="M23" s="473"/>
      <c r="N23" s="474"/>
      <c r="O23" s="475"/>
      <c r="P23" s="473"/>
      <c r="Q23" s="474"/>
      <c r="R23" s="475"/>
      <c r="S23" s="473"/>
      <c r="T23" s="474"/>
      <c r="U23" s="475"/>
      <c r="V23" s="473"/>
      <c r="W23" s="474"/>
      <c r="X23" s="476"/>
      <c r="Y23" s="350"/>
    </row>
    <row r="24" spans="2:25" ht="87" customHeight="1">
      <c r="B24" s="8" t="s">
        <v>9</v>
      </c>
      <c r="C24" s="42" t="s">
        <v>85</v>
      </c>
      <c r="D24" s="5">
        <v>0.2</v>
      </c>
      <c r="E24" s="5">
        <f>(SUM(M24:X24)*D24)</f>
        <v>0</v>
      </c>
      <c r="F24" s="2">
        <v>43831</v>
      </c>
      <c r="G24" s="33">
        <v>44196</v>
      </c>
      <c r="H24" s="33"/>
      <c r="I24" s="34" t="s">
        <v>55</v>
      </c>
      <c r="J24" s="34" t="s">
        <v>81</v>
      </c>
      <c r="K24" s="66"/>
      <c r="L24" s="36"/>
      <c r="M24" s="80">
        <v>0</v>
      </c>
      <c r="N24" s="55">
        <v>0</v>
      </c>
      <c r="O24" s="416">
        <v>0</v>
      </c>
      <c r="P24" s="80">
        <v>0</v>
      </c>
      <c r="Q24" s="55">
        <v>0</v>
      </c>
      <c r="R24" s="416">
        <v>0</v>
      </c>
      <c r="S24" s="80">
        <v>0</v>
      </c>
      <c r="T24" s="55">
        <v>0</v>
      </c>
      <c r="U24" s="416">
        <v>0</v>
      </c>
      <c r="V24" s="80">
        <v>0</v>
      </c>
      <c r="W24" s="55">
        <v>0</v>
      </c>
      <c r="X24" s="56">
        <v>0</v>
      </c>
      <c r="Y24" s="532" t="s">
        <v>623</v>
      </c>
    </row>
    <row r="25" spans="2:25" ht="57" customHeight="1">
      <c r="B25" s="8" t="s">
        <v>10</v>
      </c>
      <c r="C25" s="42" t="s">
        <v>86</v>
      </c>
      <c r="D25" s="5">
        <v>0.1</v>
      </c>
      <c r="E25" s="5">
        <f>(SUM(M25:X25)*D25)</f>
        <v>0</v>
      </c>
      <c r="F25" s="2">
        <v>43831</v>
      </c>
      <c r="G25" s="33">
        <v>44196</v>
      </c>
      <c r="H25" s="33"/>
      <c r="I25" s="34" t="s">
        <v>55</v>
      </c>
      <c r="J25" s="34" t="s">
        <v>81</v>
      </c>
      <c r="K25" s="66"/>
      <c r="L25" s="36"/>
      <c r="M25" s="7"/>
      <c r="N25" s="55">
        <v>0</v>
      </c>
      <c r="O25" s="417"/>
      <c r="P25" s="80">
        <v>0</v>
      </c>
      <c r="Q25" s="6"/>
      <c r="R25" s="416">
        <v>0</v>
      </c>
      <c r="S25" s="7"/>
      <c r="T25" s="55">
        <v>0</v>
      </c>
      <c r="U25" s="417"/>
      <c r="V25" s="80">
        <v>0</v>
      </c>
      <c r="W25" s="6"/>
      <c r="X25" s="56">
        <v>0</v>
      </c>
      <c r="Y25" s="532" t="s">
        <v>571</v>
      </c>
    </row>
    <row r="26" spans="2:25" ht="75.75" customHeight="1">
      <c r="B26" s="8" t="s">
        <v>11</v>
      </c>
      <c r="C26" s="42" t="s">
        <v>83</v>
      </c>
      <c r="D26" s="5">
        <v>0.15</v>
      </c>
      <c r="E26" s="5">
        <f>(SUM(M26:X26)*D26)</f>
        <v>0</v>
      </c>
      <c r="F26" s="2">
        <v>43831</v>
      </c>
      <c r="G26" s="33">
        <v>44196</v>
      </c>
      <c r="H26" s="33"/>
      <c r="I26" s="34" t="s">
        <v>55</v>
      </c>
      <c r="J26" s="34" t="s">
        <v>81</v>
      </c>
      <c r="K26" s="66"/>
      <c r="L26" s="36"/>
      <c r="M26" s="7"/>
      <c r="N26" s="6"/>
      <c r="O26" s="417"/>
      <c r="P26" s="7"/>
      <c r="Q26" s="6"/>
      <c r="R26" s="416">
        <v>0</v>
      </c>
      <c r="S26" s="7">
        <v>0</v>
      </c>
      <c r="T26" s="6">
        <v>0</v>
      </c>
      <c r="U26" s="417">
        <v>0</v>
      </c>
      <c r="V26" s="7"/>
      <c r="W26" s="6"/>
      <c r="X26" s="56">
        <v>0</v>
      </c>
      <c r="Y26" s="532" t="s">
        <v>572</v>
      </c>
    </row>
    <row r="27" spans="2:25" ht="69.75" customHeight="1" thickBot="1">
      <c r="B27" s="8" t="s">
        <v>12</v>
      </c>
      <c r="C27" s="43" t="s">
        <v>98</v>
      </c>
      <c r="D27" s="5">
        <v>0.05</v>
      </c>
      <c r="E27" s="5">
        <f>(SUM(M27:X27)*D27)</f>
        <v>0</v>
      </c>
      <c r="F27" s="2">
        <v>43831</v>
      </c>
      <c r="G27" s="33">
        <v>44196</v>
      </c>
      <c r="H27" s="33"/>
      <c r="I27" s="34" t="s">
        <v>55</v>
      </c>
      <c r="J27" s="34" t="s">
        <v>81</v>
      </c>
      <c r="K27" s="66"/>
      <c r="L27" s="36"/>
      <c r="M27" s="102"/>
      <c r="N27" s="103"/>
      <c r="O27" s="472">
        <v>0</v>
      </c>
      <c r="P27" s="102"/>
      <c r="Q27" s="103"/>
      <c r="R27" s="472">
        <v>0</v>
      </c>
      <c r="S27" s="102"/>
      <c r="T27" s="103"/>
      <c r="U27" s="472">
        <v>0</v>
      </c>
      <c r="V27" s="102"/>
      <c r="W27" s="103"/>
      <c r="X27" s="83">
        <v>0</v>
      </c>
      <c r="Y27" s="532" t="s">
        <v>570</v>
      </c>
    </row>
    <row r="28" spans="2:25" ht="30" customHeight="1" thickBot="1">
      <c r="B28" s="215" t="s">
        <v>33</v>
      </c>
      <c r="C28" s="45" t="s">
        <v>96</v>
      </c>
      <c r="D28" s="86">
        <f>(D29+D34+D38)</f>
        <v>1</v>
      </c>
      <c r="E28" s="86">
        <f>(E29+E34+E38)</f>
        <v>0.74</v>
      </c>
      <c r="F28" s="87"/>
      <c r="G28" s="87"/>
      <c r="H28" s="87"/>
      <c r="I28" s="87"/>
      <c r="J28" s="87"/>
      <c r="K28" s="88"/>
      <c r="L28" s="88">
        <v>2500</v>
      </c>
      <c r="M28" s="89"/>
      <c r="N28" s="90"/>
      <c r="O28" s="415"/>
      <c r="P28" s="89"/>
      <c r="Q28" s="90"/>
      <c r="R28" s="415"/>
      <c r="S28" s="89"/>
      <c r="T28" s="90"/>
      <c r="U28" s="415"/>
      <c r="V28" s="89"/>
      <c r="W28" s="90"/>
      <c r="X28" s="91"/>
      <c r="Y28" s="216"/>
    </row>
    <row r="29" spans="2:25" ht="43.5" customHeight="1">
      <c r="B29" s="12" t="s">
        <v>21</v>
      </c>
      <c r="C29" s="534" t="s">
        <v>88</v>
      </c>
      <c r="D29" s="13">
        <f>SUM(D30:D33)</f>
        <v>0.39999999999999997</v>
      </c>
      <c r="E29" s="13">
        <f>SUM(E30:E33)</f>
        <v>0.26</v>
      </c>
      <c r="F29" s="94"/>
      <c r="G29" s="30"/>
      <c r="H29" s="30"/>
      <c r="I29" s="98" t="s">
        <v>53</v>
      </c>
      <c r="J29" s="31"/>
      <c r="K29" s="68"/>
      <c r="L29" s="32"/>
      <c r="M29" s="468"/>
      <c r="N29" s="469"/>
      <c r="O29" s="470"/>
      <c r="P29" s="468"/>
      <c r="Q29" s="469"/>
      <c r="R29" s="470"/>
      <c r="S29" s="468"/>
      <c r="T29" s="469"/>
      <c r="U29" s="470"/>
      <c r="V29" s="468"/>
      <c r="W29" s="469"/>
      <c r="X29" s="471"/>
      <c r="Y29" s="219"/>
    </row>
    <row r="30" spans="2:25" ht="58.5" customHeight="1">
      <c r="B30" s="8" t="s">
        <v>4</v>
      </c>
      <c r="C30" s="535" t="s">
        <v>54</v>
      </c>
      <c r="D30" s="5">
        <v>0.1</v>
      </c>
      <c r="E30" s="5">
        <f>(SUM(M30:X30)*D30)</f>
        <v>9.9999999999999992E-2</v>
      </c>
      <c r="F30" s="2">
        <v>43831</v>
      </c>
      <c r="G30" s="33">
        <v>44196</v>
      </c>
      <c r="H30" s="33"/>
      <c r="I30" s="34" t="s">
        <v>55</v>
      </c>
      <c r="J30" s="34" t="s">
        <v>81</v>
      </c>
      <c r="K30" s="66"/>
      <c r="L30" s="36"/>
      <c r="M30" s="80">
        <v>0.08</v>
      </c>
      <c r="N30" s="55">
        <v>0.08</v>
      </c>
      <c r="O30" s="416">
        <v>0.08</v>
      </c>
      <c r="P30" s="80">
        <v>0.08</v>
      </c>
      <c r="Q30" s="55">
        <v>0.08</v>
      </c>
      <c r="R30" s="416">
        <v>0.08</v>
      </c>
      <c r="S30" s="80">
        <v>0.08</v>
      </c>
      <c r="T30" s="55">
        <v>0.08</v>
      </c>
      <c r="U30" s="416">
        <v>0.08</v>
      </c>
      <c r="V30" s="80">
        <v>0.1</v>
      </c>
      <c r="W30" s="55">
        <v>0.09</v>
      </c>
      <c r="X30" s="56">
        <v>0.09</v>
      </c>
      <c r="Y30" s="562" t="s">
        <v>498</v>
      </c>
    </row>
    <row r="31" spans="2:25" ht="152.25" customHeight="1">
      <c r="B31" s="8" t="s">
        <v>5</v>
      </c>
      <c r="C31" s="535" t="s">
        <v>89</v>
      </c>
      <c r="D31" s="5">
        <v>0.1</v>
      </c>
      <c r="E31" s="5">
        <f>(SUM(M31:X31)*D31)</f>
        <v>2.0000000000000004E-2</v>
      </c>
      <c r="F31" s="2">
        <v>43831</v>
      </c>
      <c r="G31" s="33">
        <v>44196</v>
      </c>
      <c r="H31" s="33"/>
      <c r="I31" s="34" t="s">
        <v>55</v>
      </c>
      <c r="J31" s="34" t="s">
        <v>81</v>
      </c>
      <c r="K31" s="66"/>
      <c r="L31" s="36"/>
      <c r="M31" s="7"/>
      <c r="N31" s="6"/>
      <c r="O31" s="417"/>
      <c r="P31" s="80">
        <v>0</v>
      </c>
      <c r="Q31" s="6"/>
      <c r="R31" s="416">
        <v>0</v>
      </c>
      <c r="S31" s="7"/>
      <c r="T31" s="55">
        <v>0</v>
      </c>
      <c r="U31" s="417"/>
      <c r="V31" s="80"/>
      <c r="W31" s="6"/>
      <c r="X31" s="56">
        <v>0.2</v>
      </c>
      <c r="Y31" s="562" t="s">
        <v>499</v>
      </c>
    </row>
    <row r="32" spans="2:25" ht="94.5" customHeight="1">
      <c r="B32" s="8" t="s">
        <v>6</v>
      </c>
      <c r="C32" s="535" t="s">
        <v>90</v>
      </c>
      <c r="D32" s="5">
        <v>0.15</v>
      </c>
      <c r="E32" s="5">
        <f>(SUM(M32:X32)*D32)</f>
        <v>9.0000000000000011E-2</v>
      </c>
      <c r="F32" s="2">
        <v>43831</v>
      </c>
      <c r="G32" s="33">
        <v>44196</v>
      </c>
      <c r="H32" s="33"/>
      <c r="I32" s="34" t="s">
        <v>55</v>
      </c>
      <c r="J32" s="34" t="s">
        <v>81</v>
      </c>
      <c r="K32" s="66"/>
      <c r="L32" s="36"/>
      <c r="M32" s="7"/>
      <c r="N32" s="6"/>
      <c r="O32" s="417"/>
      <c r="P32" s="7"/>
      <c r="Q32" s="6"/>
      <c r="R32" s="416">
        <v>0</v>
      </c>
      <c r="S32" s="7">
        <v>0.1</v>
      </c>
      <c r="T32" s="6">
        <v>0.1</v>
      </c>
      <c r="U32" s="417">
        <v>0.1</v>
      </c>
      <c r="V32" s="7"/>
      <c r="W32" s="6"/>
      <c r="X32" s="56">
        <v>0.3</v>
      </c>
      <c r="Y32" s="562" t="s">
        <v>502</v>
      </c>
    </row>
    <row r="33" spans="2:26" ht="32.25" customHeight="1">
      <c r="B33" s="74" t="s">
        <v>7</v>
      </c>
      <c r="C33" s="75" t="s">
        <v>56</v>
      </c>
      <c r="D33" s="76">
        <v>0.05</v>
      </c>
      <c r="E33" s="76">
        <f>(SUM(M33:X33)*D33)</f>
        <v>0.05</v>
      </c>
      <c r="F33" s="77">
        <v>44166</v>
      </c>
      <c r="G33" s="77">
        <v>44196</v>
      </c>
      <c r="H33" s="77"/>
      <c r="I33" s="99" t="s">
        <v>57</v>
      </c>
      <c r="J33" s="99" t="s">
        <v>81</v>
      </c>
      <c r="K33" s="101"/>
      <c r="L33" s="79"/>
      <c r="M33" s="102"/>
      <c r="N33" s="103"/>
      <c r="O33" s="418"/>
      <c r="P33" s="7"/>
      <c r="Q33" s="6"/>
      <c r="R33" s="417"/>
      <c r="S33" s="7"/>
      <c r="T33" s="6"/>
      <c r="U33" s="417"/>
      <c r="V33" s="7"/>
      <c r="W33" s="6"/>
      <c r="X33" s="56">
        <v>1</v>
      </c>
      <c r="Y33" s="573" t="s">
        <v>500</v>
      </c>
    </row>
    <row r="34" spans="2:26" s="60" customFormat="1" ht="44.25" customHeight="1">
      <c r="B34" s="104" t="s">
        <v>24</v>
      </c>
      <c r="C34" s="536" t="s">
        <v>91</v>
      </c>
      <c r="D34" s="106">
        <f>(D35+D36+D37)</f>
        <v>0.35</v>
      </c>
      <c r="E34" s="106">
        <f>SUM(E35:E37)</f>
        <v>0.23</v>
      </c>
      <c r="F34" s="107"/>
      <c r="G34" s="108"/>
      <c r="H34" s="108"/>
      <c r="I34" s="109"/>
      <c r="J34" s="115"/>
      <c r="K34" s="109"/>
      <c r="L34" s="361"/>
      <c r="M34" s="473"/>
      <c r="N34" s="474"/>
      <c r="O34" s="475"/>
      <c r="P34" s="473"/>
      <c r="Q34" s="474"/>
      <c r="R34" s="475"/>
      <c r="S34" s="473"/>
      <c r="T34" s="474"/>
      <c r="U34" s="475"/>
      <c r="V34" s="473"/>
      <c r="W34" s="474"/>
      <c r="X34" s="476"/>
      <c r="Y34" s="456"/>
    </row>
    <row r="35" spans="2:26" ht="114.75" customHeight="1">
      <c r="B35" s="110" t="s">
        <v>9</v>
      </c>
      <c r="C35" s="42" t="s">
        <v>92</v>
      </c>
      <c r="D35" s="111">
        <v>0.1</v>
      </c>
      <c r="E35" s="5">
        <f>(SUM(M35:X35)*D35)</f>
        <v>9.9999999999999992E-2</v>
      </c>
      <c r="F35" s="2">
        <v>43831</v>
      </c>
      <c r="G35" s="33">
        <v>44196</v>
      </c>
      <c r="H35" s="33"/>
      <c r="I35" s="34" t="s">
        <v>55</v>
      </c>
      <c r="J35" s="34" t="s">
        <v>81</v>
      </c>
      <c r="K35" s="35"/>
      <c r="L35" s="36"/>
      <c r="M35" s="80">
        <v>0.08</v>
      </c>
      <c r="N35" s="55">
        <v>0.08</v>
      </c>
      <c r="O35" s="416">
        <v>0.08</v>
      </c>
      <c r="P35" s="80">
        <v>0.08</v>
      </c>
      <c r="Q35" s="55">
        <v>0.08</v>
      </c>
      <c r="R35" s="416">
        <v>0.08</v>
      </c>
      <c r="S35" s="80">
        <v>0.08</v>
      </c>
      <c r="T35" s="55">
        <v>0.08</v>
      </c>
      <c r="U35" s="416">
        <v>0.08</v>
      </c>
      <c r="V35" s="80">
        <v>0.08</v>
      </c>
      <c r="W35" s="55">
        <v>0.1</v>
      </c>
      <c r="X35" s="56">
        <v>0.1</v>
      </c>
      <c r="Y35" s="574" t="s">
        <v>503</v>
      </c>
    </row>
    <row r="36" spans="2:26" ht="77.25" customHeight="1">
      <c r="B36" s="110" t="s">
        <v>10</v>
      </c>
      <c r="C36" s="42" t="s">
        <v>93</v>
      </c>
      <c r="D36" s="111">
        <v>0.15</v>
      </c>
      <c r="E36" s="5">
        <f>(SUM(M36:X36)*D36)</f>
        <v>0.03</v>
      </c>
      <c r="F36" s="2">
        <v>43831</v>
      </c>
      <c r="G36" s="33">
        <v>44196</v>
      </c>
      <c r="H36" s="33"/>
      <c r="I36" s="34" t="s">
        <v>55</v>
      </c>
      <c r="J36" s="34" t="s">
        <v>81</v>
      </c>
      <c r="K36" s="35"/>
      <c r="L36" s="36"/>
      <c r="M36" s="7"/>
      <c r="N36" s="55">
        <v>0</v>
      </c>
      <c r="O36" s="417"/>
      <c r="P36" s="80">
        <v>0.1</v>
      </c>
      <c r="Q36" s="6"/>
      <c r="R36" s="416">
        <v>0.1</v>
      </c>
      <c r="S36" s="7"/>
      <c r="T36" s="55">
        <v>0</v>
      </c>
      <c r="U36" s="417"/>
      <c r="V36" s="80">
        <v>0</v>
      </c>
      <c r="W36" s="6"/>
      <c r="X36" s="56">
        <v>0</v>
      </c>
      <c r="Y36" s="562" t="s">
        <v>504</v>
      </c>
    </row>
    <row r="37" spans="2:26" ht="32.25" customHeight="1">
      <c r="B37" s="110" t="s">
        <v>11</v>
      </c>
      <c r="C37" s="42" t="s">
        <v>94</v>
      </c>
      <c r="D37" s="111">
        <v>0.1</v>
      </c>
      <c r="E37" s="5">
        <f>(SUM(M37:X37)*D37)</f>
        <v>0.1</v>
      </c>
      <c r="F37" s="2">
        <v>43831</v>
      </c>
      <c r="G37" s="33">
        <v>44196</v>
      </c>
      <c r="H37" s="33"/>
      <c r="I37" s="34" t="s">
        <v>55</v>
      </c>
      <c r="J37" s="34" t="s">
        <v>81</v>
      </c>
      <c r="K37" s="35"/>
      <c r="L37" s="36"/>
      <c r="M37" s="7"/>
      <c r="N37" s="6"/>
      <c r="O37" s="417"/>
      <c r="P37" s="7"/>
      <c r="Q37" s="6"/>
      <c r="R37" s="416"/>
      <c r="S37" s="7"/>
      <c r="T37" s="6"/>
      <c r="U37" s="417"/>
      <c r="V37" s="7"/>
      <c r="W37" s="6"/>
      <c r="X37" s="56">
        <v>1</v>
      </c>
      <c r="Y37" s="573" t="s">
        <v>500</v>
      </c>
    </row>
    <row r="38" spans="2:26" ht="90.75" customHeight="1">
      <c r="B38" s="112" t="s">
        <v>23</v>
      </c>
      <c r="C38" s="537" t="s">
        <v>470</v>
      </c>
      <c r="D38" s="106">
        <f>SUM(D39:D42)</f>
        <v>0.25</v>
      </c>
      <c r="E38" s="106">
        <f>SUM(E39:E42)</f>
        <v>0.25</v>
      </c>
      <c r="F38" s="113"/>
      <c r="G38" s="114"/>
      <c r="H38" s="114"/>
      <c r="I38" s="115"/>
      <c r="J38" s="115"/>
      <c r="K38" s="503"/>
      <c r="L38" s="502"/>
      <c r="M38" s="473"/>
      <c r="N38" s="474"/>
      <c r="O38" s="475"/>
      <c r="P38" s="473"/>
      <c r="Q38" s="474"/>
      <c r="R38" s="475"/>
      <c r="S38" s="473"/>
      <c r="T38" s="474"/>
      <c r="U38" s="475"/>
      <c r="V38" s="473"/>
      <c r="W38" s="474"/>
      <c r="X38" s="476"/>
      <c r="Y38" s="496"/>
    </row>
    <row r="39" spans="2:26" ht="32.25" customHeight="1">
      <c r="B39" s="116" t="s">
        <v>15</v>
      </c>
      <c r="C39" s="117" t="s">
        <v>99</v>
      </c>
      <c r="D39" s="118">
        <v>0.1</v>
      </c>
      <c r="E39" s="276">
        <f>(SUM(M39:X39)*D39)</f>
        <v>0.1</v>
      </c>
      <c r="F39" s="119">
        <v>43831</v>
      </c>
      <c r="G39" s="120">
        <v>44196</v>
      </c>
      <c r="H39" s="121"/>
      <c r="I39" s="122" t="s">
        <v>55</v>
      </c>
      <c r="J39" s="34" t="s">
        <v>81</v>
      </c>
      <c r="K39" s="123"/>
      <c r="L39" s="392"/>
      <c r="M39" s="400"/>
      <c r="N39" s="92"/>
      <c r="O39" s="419">
        <v>1</v>
      </c>
      <c r="P39" s="7"/>
      <c r="Q39" s="6"/>
      <c r="R39" s="416"/>
      <c r="S39" s="7"/>
      <c r="T39" s="6"/>
      <c r="U39" s="417"/>
      <c r="V39" s="7"/>
      <c r="W39" s="6"/>
      <c r="X39" s="56"/>
      <c r="Y39" s="570" t="s">
        <v>501</v>
      </c>
    </row>
    <row r="40" spans="2:26" ht="69.75" customHeight="1">
      <c r="B40" s="116" t="s">
        <v>16</v>
      </c>
      <c r="C40" s="535" t="s">
        <v>95</v>
      </c>
      <c r="D40" s="118">
        <v>0.05</v>
      </c>
      <c r="E40" s="276">
        <f>(SUM(M40:X40)*D40)</f>
        <v>0.05</v>
      </c>
      <c r="F40" s="119">
        <v>43831</v>
      </c>
      <c r="G40" s="120">
        <v>44196</v>
      </c>
      <c r="H40" s="124"/>
      <c r="I40" s="122" t="s">
        <v>55</v>
      </c>
      <c r="J40" s="34" t="s">
        <v>81</v>
      </c>
      <c r="K40" s="124"/>
      <c r="L40" s="393"/>
      <c r="M40" s="401"/>
      <c r="N40" s="92">
        <v>0.05</v>
      </c>
      <c r="O40" s="419">
        <v>0.05</v>
      </c>
      <c r="P40" s="529">
        <v>0.08</v>
      </c>
      <c r="Q40" s="6">
        <v>0.08</v>
      </c>
      <c r="R40" s="530">
        <v>0.08</v>
      </c>
      <c r="S40" s="529">
        <v>0.13</v>
      </c>
      <c r="T40" s="6">
        <v>0.13</v>
      </c>
      <c r="U40" s="530">
        <v>0.15</v>
      </c>
      <c r="V40" s="92">
        <v>0.09</v>
      </c>
      <c r="W40" s="92">
        <v>0.08</v>
      </c>
      <c r="X40" s="92">
        <v>0.08</v>
      </c>
      <c r="Y40" s="575" t="s">
        <v>505</v>
      </c>
    </row>
    <row r="41" spans="2:26" ht="59.25" customHeight="1">
      <c r="B41" s="116" t="s">
        <v>58</v>
      </c>
      <c r="C41" s="42" t="s">
        <v>85</v>
      </c>
      <c r="D41" s="118">
        <v>0.05</v>
      </c>
      <c r="E41" s="276">
        <f>(SUM(M41:X41)*D41)</f>
        <v>0.05</v>
      </c>
      <c r="F41" s="119">
        <v>43831</v>
      </c>
      <c r="G41" s="120">
        <v>44196</v>
      </c>
      <c r="H41" s="124"/>
      <c r="I41" s="122" t="s">
        <v>55</v>
      </c>
      <c r="J41" s="34" t="s">
        <v>81</v>
      </c>
      <c r="K41" s="124"/>
      <c r="L41" s="393"/>
      <c r="M41" s="401"/>
      <c r="N41" s="124"/>
      <c r="O41" s="393"/>
      <c r="P41" s="401"/>
      <c r="Q41" s="124"/>
      <c r="R41" s="417">
        <v>0.2</v>
      </c>
      <c r="S41" s="529">
        <v>0.18</v>
      </c>
      <c r="T41" s="6">
        <v>0.18</v>
      </c>
      <c r="U41" s="530">
        <v>0.16</v>
      </c>
      <c r="V41" s="529">
        <v>0.1</v>
      </c>
      <c r="W41" s="6">
        <v>0.1</v>
      </c>
      <c r="X41" s="530">
        <v>0.08</v>
      </c>
      <c r="Y41" s="576" t="s">
        <v>506</v>
      </c>
    </row>
    <row r="42" spans="2:26" ht="32.25" customHeight="1" thickBot="1">
      <c r="B42" s="116" t="s">
        <v>60</v>
      </c>
      <c r="C42" s="42" t="s">
        <v>94</v>
      </c>
      <c r="D42" s="118">
        <v>0.05</v>
      </c>
      <c r="E42" s="276">
        <f t="shared" ref="E42" si="0">(SUM(M42:X42)*D42)</f>
        <v>0.05</v>
      </c>
      <c r="F42" s="119">
        <v>43831</v>
      </c>
      <c r="G42" s="120">
        <v>44196</v>
      </c>
      <c r="H42" s="124"/>
      <c r="I42" s="122" t="s">
        <v>55</v>
      </c>
      <c r="J42" s="34" t="s">
        <v>81</v>
      </c>
      <c r="K42" s="124"/>
      <c r="L42" s="393"/>
      <c r="M42" s="477"/>
      <c r="N42" s="359"/>
      <c r="O42" s="478"/>
      <c r="P42" s="477"/>
      <c r="Q42" s="359"/>
      <c r="R42" s="478"/>
      <c r="S42" s="477"/>
      <c r="T42" s="359"/>
      <c r="U42" s="478"/>
      <c r="V42" s="477"/>
      <c r="W42" s="359"/>
      <c r="X42" s="530">
        <v>1</v>
      </c>
      <c r="Y42" s="573" t="s">
        <v>500</v>
      </c>
    </row>
    <row r="43" spans="2:26" ht="32.25" customHeight="1" thickBot="1">
      <c r="B43" s="215" t="s">
        <v>33</v>
      </c>
      <c r="C43" s="45" t="s">
        <v>100</v>
      </c>
      <c r="D43" s="125">
        <f>D44+D48+D54+D60</f>
        <v>1</v>
      </c>
      <c r="E43" s="125">
        <f>E44+E48+E54+E60</f>
        <v>0.27300000000000002</v>
      </c>
      <c r="F43" s="87"/>
      <c r="G43" s="87"/>
      <c r="H43" s="87"/>
      <c r="I43" s="87"/>
      <c r="J43" s="87"/>
      <c r="K43" s="88">
        <f>+K44+K48+K54+K59</f>
        <v>9000</v>
      </c>
      <c r="L43" s="88">
        <v>3500</v>
      </c>
      <c r="M43" s="89"/>
      <c r="N43" s="90"/>
      <c r="O43" s="415"/>
      <c r="P43" s="89"/>
      <c r="Q43" s="90"/>
      <c r="R43" s="415"/>
      <c r="S43" s="89"/>
      <c r="T43" s="90"/>
      <c r="U43" s="415"/>
      <c r="V43" s="89"/>
      <c r="W43" s="90"/>
      <c r="X43" s="91"/>
      <c r="Y43" s="216"/>
    </row>
    <row r="44" spans="2:26" ht="70.5" customHeight="1">
      <c r="B44" s="12" t="s">
        <v>21</v>
      </c>
      <c r="C44" s="534" t="s">
        <v>101</v>
      </c>
      <c r="D44" s="126">
        <f>SUM(D45:D47)</f>
        <v>0.15000000000000002</v>
      </c>
      <c r="E44" s="126">
        <f>SUM(E45:E47)</f>
        <v>0.12449999999999999</v>
      </c>
      <c r="F44" s="94"/>
      <c r="G44" s="30"/>
      <c r="H44" s="30"/>
      <c r="I44" s="127" t="s">
        <v>102</v>
      </c>
      <c r="J44" s="31"/>
      <c r="K44" s="68"/>
      <c r="L44" s="128"/>
      <c r="M44" s="184"/>
      <c r="N44" s="185"/>
      <c r="O44" s="430"/>
      <c r="P44" s="184"/>
      <c r="Q44" s="185"/>
      <c r="R44" s="430"/>
      <c r="S44" s="184"/>
      <c r="T44" s="185"/>
      <c r="U44" s="430"/>
      <c r="V44" s="184"/>
      <c r="W44" s="185"/>
      <c r="X44" s="186"/>
      <c r="Y44" s="219"/>
    </row>
    <row r="45" spans="2:26" ht="103.5" customHeight="1">
      <c r="B45" s="8" t="s">
        <v>4</v>
      </c>
      <c r="C45" s="535" t="s">
        <v>103</v>
      </c>
      <c r="D45" s="129">
        <v>0.05</v>
      </c>
      <c r="E45" s="129">
        <f>(SUM(M45:X45)*D45)</f>
        <v>4.9499999999999988E-2</v>
      </c>
      <c r="F45" s="2">
        <v>43831</v>
      </c>
      <c r="G45" s="33">
        <v>44196</v>
      </c>
      <c r="H45" s="33"/>
      <c r="I45" s="43" t="s">
        <v>104</v>
      </c>
      <c r="J45" s="34" t="s">
        <v>105</v>
      </c>
      <c r="K45" s="66"/>
      <c r="L45" s="130"/>
      <c r="M45" s="131">
        <v>0.09</v>
      </c>
      <c r="N45" s="132">
        <v>0.09</v>
      </c>
      <c r="O45" s="420">
        <v>0.09</v>
      </c>
      <c r="P45" s="131">
        <v>0.09</v>
      </c>
      <c r="Q45" s="132">
        <v>0.09</v>
      </c>
      <c r="R45" s="420">
        <v>0.09</v>
      </c>
      <c r="S45" s="131">
        <v>0.09</v>
      </c>
      <c r="T45" s="132">
        <v>0.09</v>
      </c>
      <c r="U45" s="420">
        <v>0.09</v>
      </c>
      <c r="V45" s="131">
        <v>0.09</v>
      </c>
      <c r="W45" s="132">
        <v>0.09</v>
      </c>
      <c r="X45" s="134"/>
      <c r="Y45" s="522" t="s">
        <v>554</v>
      </c>
      <c r="Z45" s="577"/>
    </row>
    <row r="46" spans="2:26" s="60" customFormat="1" ht="66" customHeight="1">
      <c r="B46" s="8" t="s">
        <v>5</v>
      </c>
      <c r="C46" s="42" t="s">
        <v>106</v>
      </c>
      <c r="D46" s="129">
        <v>0.05</v>
      </c>
      <c r="E46" s="129">
        <f>(SUM(M46:X46)*D46)</f>
        <v>2.5000000000000001E-2</v>
      </c>
      <c r="F46" s="2">
        <v>43861</v>
      </c>
      <c r="G46" s="33">
        <v>44196</v>
      </c>
      <c r="H46" s="33"/>
      <c r="I46" s="43" t="s">
        <v>104</v>
      </c>
      <c r="J46" s="34" t="s">
        <v>105</v>
      </c>
      <c r="K46" s="66"/>
      <c r="L46" s="130"/>
      <c r="M46" s="135"/>
      <c r="N46" s="132">
        <v>0</v>
      </c>
      <c r="O46" s="421"/>
      <c r="P46" s="131">
        <v>0.2</v>
      </c>
      <c r="Q46" s="136">
        <v>0.15</v>
      </c>
      <c r="R46" s="420">
        <v>0</v>
      </c>
      <c r="S46" s="135"/>
      <c r="T46" s="132"/>
      <c r="U46" s="421"/>
      <c r="V46" s="131">
        <v>0.15</v>
      </c>
      <c r="W46" s="136"/>
      <c r="X46" s="133"/>
      <c r="Y46" s="522" t="s">
        <v>618</v>
      </c>
      <c r="Z46" s="578"/>
    </row>
    <row r="47" spans="2:26" ht="35.25" customHeight="1">
      <c r="B47" s="74" t="s">
        <v>6</v>
      </c>
      <c r="C47" s="75" t="s">
        <v>56</v>
      </c>
      <c r="D47" s="137">
        <v>0.05</v>
      </c>
      <c r="E47" s="137">
        <f>(SUM(M47:X47)*D47)</f>
        <v>0.05</v>
      </c>
      <c r="F47" s="77">
        <v>43800</v>
      </c>
      <c r="G47" s="77">
        <v>44196</v>
      </c>
      <c r="H47" s="77"/>
      <c r="I47" s="75" t="s">
        <v>107</v>
      </c>
      <c r="J47" s="99" t="s">
        <v>105</v>
      </c>
      <c r="K47" s="101"/>
      <c r="L47" s="138"/>
      <c r="M47" s="139"/>
      <c r="N47" s="140"/>
      <c r="O47" s="422"/>
      <c r="P47" s="135"/>
      <c r="Q47" s="136"/>
      <c r="R47" s="421"/>
      <c r="S47" s="135"/>
      <c r="T47" s="136"/>
      <c r="U47" s="421"/>
      <c r="V47" s="135"/>
      <c r="W47" s="132"/>
      <c r="X47" s="133">
        <v>1</v>
      </c>
      <c r="Y47" s="356" t="s">
        <v>527</v>
      </c>
      <c r="Z47" s="577"/>
    </row>
    <row r="48" spans="2:26" ht="69.75" customHeight="1">
      <c r="B48" s="308" t="s">
        <v>24</v>
      </c>
      <c r="C48" s="536" t="s">
        <v>108</v>
      </c>
      <c r="D48" s="368">
        <f>D49+D50+D51+D52+D53</f>
        <v>0.2</v>
      </c>
      <c r="E48" s="364">
        <f>E49+E50+E51+E52+E53</f>
        <v>0.02</v>
      </c>
      <c r="F48" s="104"/>
      <c r="G48" s="104"/>
      <c r="H48" s="104"/>
      <c r="I48" s="105" t="s">
        <v>109</v>
      </c>
      <c r="J48" s="104"/>
      <c r="K48" s="104"/>
      <c r="L48" s="394"/>
      <c r="M48" s="308"/>
      <c r="N48" s="104"/>
      <c r="O48" s="394"/>
      <c r="P48" s="308"/>
      <c r="Q48" s="104"/>
      <c r="R48" s="394"/>
      <c r="S48" s="308"/>
      <c r="T48" s="104"/>
      <c r="U48" s="394"/>
      <c r="V48" s="308"/>
      <c r="W48" s="104"/>
      <c r="X48" s="394"/>
      <c r="Y48" s="115"/>
    </row>
    <row r="49" spans="2:26" ht="32.25" customHeight="1">
      <c r="B49" s="145" t="s">
        <v>110</v>
      </c>
      <c r="C49" s="538" t="s">
        <v>111</v>
      </c>
      <c r="D49" s="146">
        <v>0.02</v>
      </c>
      <c r="E49" s="129">
        <f t="shared" ref="E49:E59" si="1">(SUM(M49:X49)*D49)</f>
        <v>0.02</v>
      </c>
      <c r="F49" s="147">
        <v>43891</v>
      </c>
      <c r="G49" s="147">
        <v>43920</v>
      </c>
      <c r="H49" s="147"/>
      <c r="I49" s="117" t="s">
        <v>104</v>
      </c>
      <c r="J49" s="148" t="s">
        <v>105</v>
      </c>
      <c r="K49" s="149"/>
      <c r="L49" s="150"/>
      <c r="M49" s="151"/>
      <c r="N49" s="152"/>
      <c r="O49" s="423">
        <v>1</v>
      </c>
      <c r="P49" s="135"/>
      <c r="Q49" s="136"/>
      <c r="R49" s="421"/>
      <c r="S49" s="135"/>
      <c r="T49" s="136"/>
      <c r="U49" s="421"/>
      <c r="V49" s="135"/>
      <c r="W49" s="136"/>
      <c r="X49" s="134"/>
      <c r="Y49" s="526" t="s">
        <v>495</v>
      </c>
      <c r="Z49" s="577"/>
    </row>
    <row r="50" spans="2:26" ht="32.25" customHeight="1">
      <c r="B50" s="8" t="s">
        <v>112</v>
      </c>
      <c r="C50" s="535" t="s">
        <v>113</v>
      </c>
      <c r="D50" s="129">
        <v>0.05</v>
      </c>
      <c r="E50" s="129">
        <f t="shared" si="1"/>
        <v>0</v>
      </c>
      <c r="F50" s="100">
        <v>43905</v>
      </c>
      <c r="G50" s="100" t="s">
        <v>114</v>
      </c>
      <c r="H50" s="100"/>
      <c r="I50" s="42" t="s">
        <v>104</v>
      </c>
      <c r="J50" s="154" t="s">
        <v>105</v>
      </c>
      <c r="K50" s="155"/>
      <c r="L50" s="130"/>
      <c r="M50" s="135"/>
      <c r="N50" s="136"/>
      <c r="O50" s="421"/>
      <c r="P50" s="131">
        <v>0</v>
      </c>
      <c r="Q50" s="136"/>
      <c r="R50" s="421"/>
      <c r="S50" s="135"/>
      <c r="T50" s="136"/>
      <c r="U50" s="421"/>
      <c r="V50" s="135"/>
      <c r="W50" s="136"/>
      <c r="X50" s="134"/>
      <c r="Y50" s="522" t="s">
        <v>557</v>
      </c>
      <c r="Z50" s="577"/>
    </row>
    <row r="51" spans="2:26" ht="143.25" customHeight="1">
      <c r="B51" s="8" t="s">
        <v>115</v>
      </c>
      <c r="C51" s="535" t="s">
        <v>116</v>
      </c>
      <c r="D51" s="129">
        <v>7.0000000000000007E-2</v>
      </c>
      <c r="E51" s="129">
        <f t="shared" si="1"/>
        <v>0</v>
      </c>
      <c r="F51" s="100">
        <v>43936</v>
      </c>
      <c r="G51" s="100">
        <v>44165</v>
      </c>
      <c r="H51" s="100"/>
      <c r="I51" s="42" t="s">
        <v>104</v>
      </c>
      <c r="J51" s="154" t="s">
        <v>105</v>
      </c>
      <c r="K51" s="155"/>
      <c r="L51" s="130"/>
      <c r="M51" s="135"/>
      <c r="N51" s="136"/>
      <c r="O51" s="421"/>
      <c r="P51" s="131">
        <v>0</v>
      </c>
      <c r="Q51" s="132">
        <v>0</v>
      </c>
      <c r="R51" s="420">
        <v>0</v>
      </c>
      <c r="S51" s="131">
        <v>0</v>
      </c>
      <c r="T51" s="132">
        <v>0</v>
      </c>
      <c r="U51" s="420">
        <v>0</v>
      </c>
      <c r="V51" s="131">
        <v>0</v>
      </c>
      <c r="W51" s="132">
        <v>0</v>
      </c>
      <c r="X51" s="134"/>
      <c r="Y51" s="522" t="s">
        <v>555</v>
      </c>
      <c r="Z51" s="577"/>
    </row>
    <row r="52" spans="2:26" ht="135" customHeight="1">
      <c r="B52" s="8" t="s">
        <v>117</v>
      </c>
      <c r="C52" s="42" t="s">
        <v>118</v>
      </c>
      <c r="D52" s="129">
        <v>0.03</v>
      </c>
      <c r="E52" s="129">
        <f t="shared" si="1"/>
        <v>0</v>
      </c>
      <c r="F52" s="100">
        <v>43936</v>
      </c>
      <c r="G52" s="100">
        <v>44165</v>
      </c>
      <c r="H52" s="100"/>
      <c r="I52" s="42" t="s">
        <v>119</v>
      </c>
      <c r="J52" s="154" t="s">
        <v>105</v>
      </c>
      <c r="K52" s="155"/>
      <c r="L52" s="130"/>
      <c r="M52" s="135"/>
      <c r="N52" s="136"/>
      <c r="O52" s="421"/>
      <c r="P52" s="131">
        <v>0</v>
      </c>
      <c r="Q52" s="132">
        <v>0</v>
      </c>
      <c r="R52" s="420">
        <v>0</v>
      </c>
      <c r="S52" s="131">
        <v>0</v>
      </c>
      <c r="T52" s="132">
        <v>0</v>
      </c>
      <c r="U52" s="420">
        <v>0</v>
      </c>
      <c r="V52" s="131">
        <v>0</v>
      </c>
      <c r="W52" s="132">
        <v>0</v>
      </c>
      <c r="X52" s="134"/>
      <c r="Y52" s="522" t="s">
        <v>556</v>
      </c>
      <c r="Z52" s="577"/>
    </row>
    <row r="53" spans="2:26" ht="47.25" customHeight="1">
      <c r="B53" s="74" t="s">
        <v>120</v>
      </c>
      <c r="C53" s="203" t="s">
        <v>121</v>
      </c>
      <c r="D53" s="137">
        <v>0.03</v>
      </c>
      <c r="E53" s="129">
        <f t="shared" si="1"/>
        <v>0</v>
      </c>
      <c r="F53" s="348">
        <v>44166</v>
      </c>
      <c r="G53" s="348">
        <v>44195</v>
      </c>
      <c r="H53" s="348"/>
      <c r="I53" s="203" t="s">
        <v>122</v>
      </c>
      <c r="J53" s="362" t="s">
        <v>105</v>
      </c>
      <c r="K53" s="363"/>
      <c r="L53" s="138"/>
      <c r="M53" s="139"/>
      <c r="N53" s="140"/>
      <c r="O53" s="422"/>
      <c r="P53" s="135"/>
      <c r="Q53" s="136"/>
      <c r="R53" s="421"/>
      <c r="S53" s="135"/>
      <c r="T53" s="136"/>
      <c r="U53" s="421"/>
      <c r="V53" s="131">
        <v>0</v>
      </c>
      <c r="W53" s="132">
        <v>0</v>
      </c>
      <c r="X53" s="134"/>
      <c r="Y53" s="524" t="s">
        <v>447</v>
      </c>
      <c r="Z53" s="577"/>
    </row>
    <row r="54" spans="2:26" ht="78" customHeight="1">
      <c r="B54" s="308" t="s">
        <v>23</v>
      </c>
      <c r="C54" s="536" t="s">
        <v>123</v>
      </c>
      <c r="D54" s="364">
        <f>D55+D56+D57+D58+D59</f>
        <v>0.39999999999999997</v>
      </c>
      <c r="E54" s="365">
        <f>E55+E56+E57+E58+E59</f>
        <v>0.1285</v>
      </c>
      <c r="F54" s="366"/>
      <c r="G54" s="366"/>
      <c r="H54" s="366"/>
      <c r="I54" s="105"/>
      <c r="J54" s="280"/>
      <c r="K54" s="367"/>
      <c r="L54" s="325"/>
      <c r="M54" s="326"/>
      <c r="N54" s="198"/>
      <c r="O54" s="424"/>
      <c r="P54" s="326"/>
      <c r="Q54" s="198"/>
      <c r="R54" s="424"/>
      <c r="S54" s="326"/>
      <c r="T54" s="198"/>
      <c r="U54" s="424"/>
      <c r="V54" s="326"/>
      <c r="W54" s="198"/>
      <c r="X54" s="327"/>
      <c r="Y54" s="457"/>
    </row>
    <row r="55" spans="2:26" ht="32.25" customHeight="1">
      <c r="B55" s="160" t="s">
        <v>124</v>
      </c>
      <c r="C55" s="161" t="s">
        <v>125</v>
      </c>
      <c r="D55" s="162">
        <v>0.2</v>
      </c>
      <c r="E55" s="129">
        <f t="shared" si="1"/>
        <v>6.6000000000000003E-2</v>
      </c>
      <c r="F55" s="163">
        <v>43862</v>
      </c>
      <c r="G55" s="163">
        <v>43920</v>
      </c>
      <c r="H55" s="147"/>
      <c r="I55" s="161" t="s">
        <v>126</v>
      </c>
      <c r="J55" s="148"/>
      <c r="K55" s="149"/>
      <c r="L55" s="150"/>
      <c r="M55" s="151"/>
      <c r="N55" s="153">
        <v>0.33</v>
      </c>
      <c r="O55" s="423">
        <v>0</v>
      </c>
      <c r="P55" s="135"/>
      <c r="Q55" s="136"/>
      <c r="R55" s="421"/>
      <c r="S55" s="135"/>
      <c r="T55" s="136"/>
      <c r="U55" s="421"/>
      <c r="V55" s="135"/>
      <c r="W55" s="136"/>
      <c r="X55" s="134"/>
      <c r="Y55" s="526" t="s">
        <v>496</v>
      </c>
      <c r="Z55" s="577"/>
    </row>
    <row r="56" spans="2:26" ht="86.25" customHeight="1">
      <c r="B56" s="8" t="s">
        <v>15</v>
      </c>
      <c r="C56" s="42" t="s">
        <v>127</v>
      </c>
      <c r="D56" s="129">
        <v>0.05</v>
      </c>
      <c r="E56" s="129">
        <f t="shared" si="1"/>
        <v>1.2500000000000001E-2</v>
      </c>
      <c r="F56" s="33">
        <v>43876</v>
      </c>
      <c r="G56" s="33">
        <v>43981</v>
      </c>
      <c r="H56" s="100"/>
      <c r="I56" s="43" t="s">
        <v>128</v>
      </c>
      <c r="J56" s="34" t="s">
        <v>105</v>
      </c>
      <c r="K56" s="155"/>
      <c r="L56" s="130"/>
      <c r="M56" s="135"/>
      <c r="N56" s="132">
        <v>0.1</v>
      </c>
      <c r="O56" s="420">
        <v>0.15</v>
      </c>
      <c r="P56" s="131">
        <v>0</v>
      </c>
      <c r="Q56" s="132">
        <v>0</v>
      </c>
      <c r="R56" s="421"/>
      <c r="S56" s="135">
        <v>0</v>
      </c>
      <c r="T56" s="136">
        <v>0</v>
      </c>
      <c r="U56" s="421">
        <v>0</v>
      </c>
      <c r="V56" s="135"/>
      <c r="W56" s="136"/>
      <c r="X56" s="134"/>
      <c r="Y56" s="522" t="s">
        <v>619</v>
      </c>
      <c r="Z56" s="577"/>
    </row>
    <row r="57" spans="2:26" ht="51.75" customHeight="1">
      <c r="B57" s="8" t="s">
        <v>16</v>
      </c>
      <c r="C57" s="42" t="s">
        <v>129</v>
      </c>
      <c r="D57" s="129">
        <v>0.05</v>
      </c>
      <c r="E57" s="129">
        <f t="shared" si="1"/>
        <v>0</v>
      </c>
      <c r="F57" s="33" t="s">
        <v>130</v>
      </c>
      <c r="G57" s="33">
        <v>44043</v>
      </c>
      <c r="H57" s="164"/>
      <c r="I57" s="43" t="s">
        <v>128</v>
      </c>
      <c r="J57" s="34" t="s">
        <v>105</v>
      </c>
      <c r="K57" s="165"/>
      <c r="L57" s="166"/>
      <c r="M57" s="167"/>
      <c r="N57" s="168"/>
      <c r="O57" s="425"/>
      <c r="P57" s="167"/>
      <c r="Q57" s="168"/>
      <c r="R57" s="420">
        <v>0</v>
      </c>
      <c r="S57" s="131">
        <v>0</v>
      </c>
      <c r="T57" s="168"/>
      <c r="U57" s="425"/>
      <c r="V57" s="167"/>
      <c r="W57" s="168"/>
      <c r="X57" s="169"/>
      <c r="Y57" s="523" t="s">
        <v>620</v>
      </c>
      <c r="Z57" s="577"/>
    </row>
    <row r="58" spans="2:26" ht="32.25" customHeight="1">
      <c r="B58" s="8" t="s">
        <v>58</v>
      </c>
      <c r="C58" s="43" t="s">
        <v>131</v>
      </c>
      <c r="D58" s="129">
        <v>0.05</v>
      </c>
      <c r="E58" s="129">
        <f t="shared" si="1"/>
        <v>0</v>
      </c>
      <c r="F58" s="33">
        <v>44044</v>
      </c>
      <c r="G58" s="33" t="s">
        <v>132</v>
      </c>
      <c r="H58" s="77"/>
      <c r="I58" s="43" t="s">
        <v>128</v>
      </c>
      <c r="J58" s="34" t="s">
        <v>105</v>
      </c>
      <c r="K58" s="66"/>
      <c r="L58" s="130"/>
      <c r="M58" s="170"/>
      <c r="N58" s="171"/>
      <c r="O58" s="426"/>
      <c r="P58" s="135"/>
      <c r="Q58" s="136"/>
      <c r="R58" s="421"/>
      <c r="S58" s="135"/>
      <c r="T58" s="132">
        <v>0</v>
      </c>
      <c r="U58" s="420">
        <v>0</v>
      </c>
      <c r="V58" s="131"/>
      <c r="W58" s="171"/>
      <c r="X58" s="172"/>
      <c r="Y58" s="223" t="s">
        <v>621</v>
      </c>
      <c r="Z58" s="577"/>
    </row>
    <row r="59" spans="2:26" s="60" customFormat="1" ht="30" customHeight="1">
      <c r="B59" s="74" t="s">
        <v>60</v>
      </c>
      <c r="C59" s="75" t="s">
        <v>133</v>
      </c>
      <c r="D59" s="137">
        <v>0.05</v>
      </c>
      <c r="E59" s="129">
        <f t="shared" si="1"/>
        <v>0.05</v>
      </c>
      <c r="F59" s="77">
        <v>44166</v>
      </c>
      <c r="G59" s="77">
        <v>44196</v>
      </c>
      <c r="H59" s="77"/>
      <c r="I59" s="369" t="s">
        <v>134</v>
      </c>
      <c r="J59" s="99" t="s">
        <v>105</v>
      </c>
      <c r="K59" s="101">
        <v>9000</v>
      </c>
      <c r="L59" s="138"/>
      <c r="M59" s="206"/>
      <c r="N59" s="207"/>
      <c r="O59" s="427"/>
      <c r="P59" s="135"/>
      <c r="Q59" s="136"/>
      <c r="R59" s="421"/>
      <c r="S59" s="135"/>
      <c r="T59" s="136"/>
      <c r="U59" s="426"/>
      <c r="V59" s="170"/>
      <c r="W59" s="171"/>
      <c r="X59" s="133">
        <v>1</v>
      </c>
      <c r="Y59" s="458" t="s">
        <v>574</v>
      </c>
      <c r="Z59" s="578"/>
    </row>
    <row r="60" spans="2:26" ht="69" customHeight="1">
      <c r="B60" s="308" t="s">
        <v>22</v>
      </c>
      <c r="C60" s="536" t="s">
        <v>135</v>
      </c>
      <c r="D60" s="364">
        <f>SUM(D61:D64)</f>
        <v>0.25</v>
      </c>
      <c r="E60" s="365">
        <f>SUM(E61:E64)</f>
        <v>0</v>
      </c>
      <c r="F60" s="107"/>
      <c r="G60" s="108"/>
      <c r="H60" s="108"/>
      <c r="I60" s="274" t="s">
        <v>136</v>
      </c>
      <c r="J60" s="251"/>
      <c r="K60" s="324"/>
      <c r="L60" s="325"/>
      <c r="M60" s="326"/>
      <c r="N60" s="198"/>
      <c r="O60" s="424"/>
      <c r="P60" s="326"/>
      <c r="Q60" s="198"/>
      <c r="R60" s="424"/>
      <c r="S60" s="326"/>
      <c r="T60" s="198"/>
      <c r="U60" s="424"/>
      <c r="V60" s="326"/>
      <c r="W60" s="198"/>
      <c r="X60" s="327"/>
      <c r="Y60" s="350"/>
    </row>
    <row r="61" spans="2:26" ht="60" customHeight="1">
      <c r="B61" s="145" t="s">
        <v>17</v>
      </c>
      <c r="C61" s="178" t="s">
        <v>137</v>
      </c>
      <c r="D61" s="146">
        <v>0.05</v>
      </c>
      <c r="E61" s="146">
        <f>(SUM(M61:X61)*D61)</f>
        <v>0</v>
      </c>
      <c r="F61" s="121">
        <v>43556</v>
      </c>
      <c r="G61" s="121">
        <v>43982</v>
      </c>
      <c r="H61" s="121"/>
      <c r="I61" s="233" t="s">
        <v>138</v>
      </c>
      <c r="J61" s="338" t="s">
        <v>105</v>
      </c>
      <c r="K61" s="346"/>
      <c r="L61" s="150"/>
      <c r="M61" s="370"/>
      <c r="N61" s="371"/>
      <c r="O61" s="428"/>
      <c r="P61" s="131">
        <v>0</v>
      </c>
      <c r="Q61" s="132">
        <v>0</v>
      </c>
      <c r="R61" s="426"/>
      <c r="S61" s="170"/>
      <c r="T61" s="171"/>
      <c r="U61" s="421"/>
      <c r="V61" s="135"/>
      <c r="W61" s="136"/>
      <c r="X61" s="134"/>
      <c r="Y61" s="525" t="s">
        <v>448</v>
      </c>
    </row>
    <row r="62" spans="2:26" ht="86.25" customHeight="1">
      <c r="B62" s="8" t="s">
        <v>18</v>
      </c>
      <c r="C62" s="42" t="s">
        <v>139</v>
      </c>
      <c r="D62" s="129">
        <v>0.05</v>
      </c>
      <c r="E62" s="129">
        <f>(SUM(M62:X62)*D62)</f>
        <v>0</v>
      </c>
      <c r="F62" s="33">
        <v>43620</v>
      </c>
      <c r="G62" s="33">
        <v>44074</v>
      </c>
      <c r="H62" s="33"/>
      <c r="I62" s="43" t="s">
        <v>138</v>
      </c>
      <c r="J62" s="34" t="s">
        <v>105</v>
      </c>
      <c r="K62" s="66"/>
      <c r="L62" s="130"/>
      <c r="M62" s="170"/>
      <c r="N62" s="171"/>
      <c r="O62" s="426"/>
      <c r="P62" s="135"/>
      <c r="Q62" s="136"/>
      <c r="R62" s="420">
        <v>0</v>
      </c>
      <c r="S62" s="131">
        <v>0</v>
      </c>
      <c r="T62" s="132">
        <v>0</v>
      </c>
      <c r="U62" s="421"/>
      <c r="V62" s="135"/>
      <c r="W62" s="136"/>
      <c r="X62" s="134"/>
      <c r="Y62" s="525" t="s">
        <v>492</v>
      </c>
    </row>
    <row r="63" spans="2:26" ht="66" customHeight="1">
      <c r="B63" s="8" t="s">
        <v>19</v>
      </c>
      <c r="C63" s="43" t="s">
        <v>140</v>
      </c>
      <c r="D63" s="129">
        <v>0.05</v>
      </c>
      <c r="E63" s="129">
        <f>(SUM(M63:X63)*D63)</f>
        <v>0</v>
      </c>
      <c r="F63" s="33">
        <v>43711</v>
      </c>
      <c r="G63" s="33">
        <v>44102</v>
      </c>
      <c r="H63" s="33"/>
      <c r="I63" s="43" t="s">
        <v>138</v>
      </c>
      <c r="J63" s="34" t="s">
        <v>105</v>
      </c>
      <c r="K63" s="66"/>
      <c r="L63" s="130"/>
      <c r="M63" s="170"/>
      <c r="N63" s="171"/>
      <c r="O63" s="426"/>
      <c r="P63" s="135"/>
      <c r="Q63" s="136"/>
      <c r="R63" s="426"/>
      <c r="S63" s="170"/>
      <c r="T63" s="171"/>
      <c r="U63" s="420">
        <v>0</v>
      </c>
      <c r="V63" s="135"/>
      <c r="W63" s="136"/>
      <c r="X63" s="134"/>
      <c r="Y63" s="525" t="s">
        <v>493</v>
      </c>
    </row>
    <row r="64" spans="2:26" ht="32.25" customHeight="1" thickBot="1">
      <c r="B64" s="9" t="s">
        <v>141</v>
      </c>
      <c r="C64" s="44" t="s">
        <v>133</v>
      </c>
      <c r="D64" s="156">
        <v>0.1</v>
      </c>
      <c r="E64" s="156">
        <f>(SUM(M64:X64)*D64)</f>
        <v>0</v>
      </c>
      <c r="F64" s="37">
        <v>43774</v>
      </c>
      <c r="G64" s="37">
        <v>44196</v>
      </c>
      <c r="H64" s="37"/>
      <c r="I64" s="173" t="s">
        <v>134</v>
      </c>
      <c r="J64" s="67" t="s">
        <v>105</v>
      </c>
      <c r="K64" s="67"/>
      <c r="L64" s="157"/>
      <c r="M64" s="206"/>
      <c r="N64" s="207"/>
      <c r="O64" s="427"/>
      <c r="P64" s="139"/>
      <c r="Q64" s="140"/>
      <c r="R64" s="427"/>
      <c r="S64" s="206"/>
      <c r="T64" s="207"/>
      <c r="U64" s="422"/>
      <c r="V64" s="139"/>
      <c r="W64" s="142">
        <v>0</v>
      </c>
      <c r="X64" s="143"/>
      <c r="Y64" s="209" t="s">
        <v>573</v>
      </c>
    </row>
    <row r="65" spans="2:30" ht="30" customHeight="1" thickBot="1">
      <c r="B65" s="215" t="s">
        <v>33</v>
      </c>
      <c r="C65" s="45" t="s">
        <v>142</v>
      </c>
      <c r="D65" s="86">
        <f>D66+D70+D75</f>
        <v>1</v>
      </c>
      <c r="E65" s="86">
        <f>E66+E70+E75</f>
        <v>0.48099999999999998</v>
      </c>
      <c r="F65" s="87"/>
      <c r="G65" s="87"/>
      <c r="H65" s="87"/>
      <c r="I65" s="87"/>
      <c r="J65" s="87"/>
      <c r="K65" s="179">
        <f>(K66+K70+K75)</f>
        <v>3010</v>
      </c>
      <c r="L65" s="179">
        <f>(L66+L70+L75)</f>
        <v>5500</v>
      </c>
      <c r="M65" s="89"/>
      <c r="N65" s="90"/>
      <c r="O65" s="415"/>
      <c r="P65" s="89"/>
      <c r="Q65" s="90"/>
      <c r="R65" s="415"/>
      <c r="S65" s="89"/>
      <c r="T65" s="90"/>
      <c r="U65" s="415"/>
      <c r="V65" s="89"/>
      <c r="W65" s="90"/>
      <c r="X65" s="91"/>
      <c r="Y65" s="216"/>
    </row>
    <row r="66" spans="2:30" ht="76.5" customHeight="1">
      <c r="B66" s="12" t="s">
        <v>21</v>
      </c>
      <c r="C66" s="534" t="s">
        <v>462</v>
      </c>
      <c r="D66" s="13">
        <f>SUM(D67:D69)</f>
        <v>0.41</v>
      </c>
      <c r="E66" s="13">
        <f>SUM(E67:E69)</f>
        <v>0.1865</v>
      </c>
      <c r="F66" s="94"/>
      <c r="G66" s="30"/>
      <c r="H66" s="30"/>
      <c r="I66" s="98" t="s">
        <v>122</v>
      </c>
      <c r="J66" s="31"/>
      <c r="K66" s="330"/>
      <c r="L66" s="330">
        <f>(L67+L68+L69)</f>
        <v>2500</v>
      </c>
      <c r="M66" s="184"/>
      <c r="N66" s="185"/>
      <c r="O66" s="430"/>
      <c r="P66" s="184"/>
      <c r="Q66" s="185"/>
      <c r="R66" s="430"/>
      <c r="S66" s="184"/>
      <c r="T66" s="185"/>
      <c r="U66" s="430"/>
      <c r="V66" s="184"/>
      <c r="W66" s="185"/>
      <c r="X66" s="186"/>
      <c r="Y66" s="219"/>
    </row>
    <row r="67" spans="2:30" ht="239.25" customHeight="1">
      <c r="B67" s="8" t="s">
        <v>4</v>
      </c>
      <c r="C67" s="535" t="s">
        <v>478</v>
      </c>
      <c r="D67" s="180">
        <v>0.15</v>
      </c>
      <c r="E67" s="180">
        <f>(SUM(M67:X67)*D67)</f>
        <v>5.2499999999999998E-2</v>
      </c>
      <c r="F67" s="181">
        <v>43862</v>
      </c>
      <c r="G67" s="33">
        <v>44196</v>
      </c>
      <c r="H67" s="33"/>
      <c r="I67" s="34" t="s">
        <v>143</v>
      </c>
      <c r="J67" s="34" t="s">
        <v>144</v>
      </c>
      <c r="K67" s="130"/>
      <c r="L67" s="130">
        <v>1100</v>
      </c>
      <c r="M67" s="167"/>
      <c r="N67" s="132">
        <v>0.1</v>
      </c>
      <c r="O67" s="420">
        <v>0.05</v>
      </c>
      <c r="P67" s="131">
        <v>0</v>
      </c>
      <c r="Q67" s="132">
        <v>0</v>
      </c>
      <c r="R67" s="420">
        <v>0</v>
      </c>
      <c r="S67" s="131">
        <v>0</v>
      </c>
      <c r="T67" s="136">
        <v>0</v>
      </c>
      <c r="U67" s="421">
        <v>0</v>
      </c>
      <c r="V67" s="135">
        <v>0.1</v>
      </c>
      <c r="W67" s="168">
        <v>0.1</v>
      </c>
      <c r="X67" s="169">
        <v>0</v>
      </c>
      <c r="Y67" s="562" t="s">
        <v>507</v>
      </c>
    </row>
    <row r="68" spans="2:30" ht="186.75" customHeight="1">
      <c r="B68" s="8" t="s">
        <v>5</v>
      </c>
      <c r="C68" s="535" t="s">
        <v>479</v>
      </c>
      <c r="D68" s="180">
        <v>0.18</v>
      </c>
      <c r="E68" s="180">
        <f>(SUM(M68:X68)*D68)</f>
        <v>5.4000000000000006E-2</v>
      </c>
      <c r="F68" s="2">
        <v>43922</v>
      </c>
      <c r="G68" s="33">
        <v>44196</v>
      </c>
      <c r="H68" s="33"/>
      <c r="I68" s="34" t="s">
        <v>143</v>
      </c>
      <c r="J68" s="34" t="s">
        <v>145</v>
      </c>
      <c r="K68" s="130"/>
      <c r="L68" s="130">
        <v>1300</v>
      </c>
      <c r="M68" s="135"/>
      <c r="N68" s="136"/>
      <c r="O68" s="421">
        <v>0.1</v>
      </c>
      <c r="P68" s="131">
        <v>0</v>
      </c>
      <c r="Q68" s="132">
        <v>0</v>
      </c>
      <c r="R68" s="420">
        <v>0</v>
      </c>
      <c r="S68" s="131">
        <v>0</v>
      </c>
      <c r="T68" s="132">
        <v>0</v>
      </c>
      <c r="U68" s="420">
        <v>0</v>
      </c>
      <c r="V68" s="131">
        <v>0.1</v>
      </c>
      <c r="W68" s="132">
        <v>0.1</v>
      </c>
      <c r="X68" s="134"/>
      <c r="Y68" s="562" t="s">
        <v>508</v>
      </c>
    </row>
    <row r="69" spans="2:30" ht="32.25" customHeight="1">
      <c r="B69" s="74" t="s">
        <v>6</v>
      </c>
      <c r="C69" s="75" t="s">
        <v>146</v>
      </c>
      <c r="D69" s="204">
        <v>0.08</v>
      </c>
      <c r="E69" s="204">
        <f>(SUM(M69:X69)*D69)</f>
        <v>0.08</v>
      </c>
      <c r="F69" s="77">
        <v>43800</v>
      </c>
      <c r="G69" s="77">
        <v>44196</v>
      </c>
      <c r="H69" s="77"/>
      <c r="I69" s="99" t="s">
        <v>57</v>
      </c>
      <c r="J69" s="99" t="s">
        <v>144</v>
      </c>
      <c r="K69" s="138"/>
      <c r="L69" s="138">
        <v>100</v>
      </c>
      <c r="M69" s="139"/>
      <c r="N69" s="140"/>
      <c r="O69" s="422"/>
      <c r="P69" s="135"/>
      <c r="Q69" s="136"/>
      <c r="R69" s="421"/>
      <c r="S69" s="135"/>
      <c r="T69" s="136"/>
      <c r="U69" s="421"/>
      <c r="V69" s="135"/>
      <c r="W69" s="136"/>
      <c r="X69" s="133">
        <v>1</v>
      </c>
      <c r="Y69" s="356" t="s">
        <v>527</v>
      </c>
    </row>
    <row r="70" spans="2:30" ht="65.25" customHeight="1">
      <c r="B70" s="308" t="s">
        <v>24</v>
      </c>
      <c r="C70" s="536" t="s">
        <v>147</v>
      </c>
      <c r="D70" s="106">
        <f>SUM(D71:D74)</f>
        <v>0.28999999999999998</v>
      </c>
      <c r="E70" s="106">
        <f>SUM(E71:E74)</f>
        <v>5.3499999999999999E-2</v>
      </c>
      <c r="F70" s="107"/>
      <c r="G70" s="108"/>
      <c r="H70" s="108"/>
      <c r="I70" s="274" t="s">
        <v>148</v>
      </c>
      <c r="J70" s="109"/>
      <c r="K70" s="325">
        <f>SUM(K71:K74)</f>
        <v>0</v>
      </c>
      <c r="L70" s="325">
        <f>SUM(L71:L74)</f>
        <v>1500</v>
      </c>
      <c r="M70" s="326"/>
      <c r="N70" s="198"/>
      <c r="O70" s="424"/>
      <c r="P70" s="326"/>
      <c r="Q70" s="198"/>
      <c r="R70" s="424"/>
      <c r="S70" s="326"/>
      <c r="T70" s="198"/>
      <c r="U70" s="424"/>
      <c r="V70" s="326"/>
      <c r="W70" s="198"/>
      <c r="X70" s="327"/>
      <c r="Y70" s="350"/>
    </row>
    <row r="71" spans="2:30" ht="126" customHeight="1">
      <c r="B71" s="8" t="s">
        <v>9</v>
      </c>
      <c r="C71" s="42" t="s">
        <v>149</v>
      </c>
      <c r="D71" s="180">
        <v>0.05</v>
      </c>
      <c r="E71" s="180">
        <f t="shared" ref="E71:E77" si="2">(SUM(M71:X71)*D71)</f>
        <v>1.5E-3</v>
      </c>
      <c r="F71" s="2">
        <v>43831</v>
      </c>
      <c r="G71" s="33">
        <v>44196</v>
      </c>
      <c r="H71" s="33"/>
      <c r="I71" s="34" t="s">
        <v>55</v>
      </c>
      <c r="J71" s="34" t="s">
        <v>150</v>
      </c>
      <c r="K71" s="130"/>
      <c r="L71" s="130">
        <v>450</v>
      </c>
      <c r="M71" s="167">
        <v>0.01</v>
      </c>
      <c r="N71" s="132">
        <v>0.01</v>
      </c>
      <c r="O71" s="420">
        <v>0.01</v>
      </c>
      <c r="P71" s="131">
        <v>0</v>
      </c>
      <c r="Q71" s="132">
        <v>0</v>
      </c>
      <c r="R71" s="420">
        <v>0</v>
      </c>
      <c r="S71" s="131">
        <v>0</v>
      </c>
      <c r="T71" s="132">
        <v>0</v>
      </c>
      <c r="U71" s="420">
        <v>0</v>
      </c>
      <c r="V71" s="131">
        <v>0</v>
      </c>
      <c r="W71" s="132">
        <v>0</v>
      </c>
      <c r="X71" s="133">
        <v>0</v>
      </c>
      <c r="Y71" s="562" t="s">
        <v>509</v>
      </c>
    </row>
    <row r="72" spans="2:30" ht="210.75" customHeight="1">
      <c r="B72" s="8" t="s">
        <v>10</v>
      </c>
      <c r="C72" s="535" t="s">
        <v>151</v>
      </c>
      <c r="D72" s="180">
        <v>0.15</v>
      </c>
      <c r="E72" s="180">
        <f t="shared" si="2"/>
        <v>8.9999999999999993E-3</v>
      </c>
      <c r="F72" s="2">
        <v>43832</v>
      </c>
      <c r="G72" s="33">
        <v>44196</v>
      </c>
      <c r="H72" s="33"/>
      <c r="I72" s="34" t="s">
        <v>55</v>
      </c>
      <c r="J72" s="34" t="s">
        <v>150</v>
      </c>
      <c r="K72" s="130"/>
      <c r="L72" s="130">
        <v>500</v>
      </c>
      <c r="M72" s="135">
        <v>0.02</v>
      </c>
      <c r="N72" s="132">
        <v>0.02</v>
      </c>
      <c r="O72" s="420">
        <v>0.02</v>
      </c>
      <c r="P72" s="131">
        <v>0</v>
      </c>
      <c r="Q72" s="132">
        <v>0</v>
      </c>
      <c r="R72" s="420">
        <v>0</v>
      </c>
      <c r="S72" s="131">
        <v>0</v>
      </c>
      <c r="T72" s="132">
        <v>0</v>
      </c>
      <c r="U72" s="420">
        <v>0</v>
      </c>
      <c r="V72" s="131">
        <v>0</v>
      </c>
      <c r="W72" s="132">
        <v>0</v>
      </c>
      <c r="X72" s="133">
        <v>0</v>
      </c>
      <c r="Y72" s="562" t="s">
        <v>510</v>
      </c>
    </row>
    <row r="73" spans="2:30" ht="198.75" customHeight="1">
      <c r="B73" s="8" t="s">
        <v>11</v>
      </c>
      <c r="C73" s="42" t="s">
        <v>143</v>
      </c>
      <c r="D73" s="180">
        <v>0.05</v>
      </c>
      <c r="E73" s="180">
        <f t="shared" si="2"/>
        <v>3.0000000000000001E-3</v>
      </c>
      <c r="F73" s="372">
        <v>43833</v>
      </c>
      <c r="G73" s="33">
        <v>44196</v>
      </c>
      <c r="H73" s="373"/>
      <c r="I73" s="34" t="s">
        <v>55</v>
      </c>
      <c r="J73" s="34" t="s">
        <v>150</v>
      </c>
      <c r="K73" s="130"/>
      <c r="L73" s="130">
        <v>450</v>
      </c>
      <c r="M73" s="135">
        <v>0.02</v>
      </c>
      <c r="N73" s="132">
        <v>0.02</v>
      </c>
      <c r="O73" s="420">
        <v>0.02</v>
      </c>
      <c r="P73" s="131">
        <v>0</v>
      </c>
      <c r="Q73" s="132">
        <v>0</v>
      </c>
      <c r="R73" s="420">
        <v>0</v>
      </c>
      <c r="S73" s="131">
        <v>0</v>
      </c>
      <c r="T73" s="132">
        <v>0</v>
      </c>
      <c r="U73" s="420">
        <v>0</v>
      </c>
      <c r="V73" s="131">
        <v>0</v>
      </c>
      <c r="W73" s="132">
        <v>0</v>
      </c>
      <c r="X73" s="133">
        <v>0</v>
      </c>
      <c r="Y73" s="562" t="s">
        <v>511</v>
      </c>
    </row>
    <row r="74" spans="2:30" s="60" customFormat="1" ht="30" customHeight="1">
      <c r="B74" s="74" t="s">
        <v>11</v>
      </c>
      <c r="C74" s="75" t="s">
        <v>56</v>
      </c>
      <c r="D74" s="204">
        <v>0.04</v>
      </c>
      <c r="E74" s="204">
        <f t="shared" si="2"/>
        <v>0.04</v>
      </c>
      <c r="F74" s="205">
        <v>43834</v>
      </c>
      <c r="G74" s="316">
        <v>44196</v>
      </c>
      <c r="H74" s="77"/>
      <c r="I74" s="78" t="s">
        <v>57</v>
      </c>
      <c r="J74" s="99" t="s">
        <v>150</v>
      </c>
      <c r="K74" s="138"/>
      <c r="L74" s="138">
        <v>100</v>
      </c>
      <c r="M74" s="139"/>
      <c r="N74" s="140"/>
      <c r="O74" s="422"/>
      <c r="P74" s="135"/>
      <c r="Q74" s="136"/>
      <c r="R74" s="421"/>
      <c r="S74" s="135"/>
      <c r="T74" s="136"/>
      <c r="U74" s="421"/>
      <c r="V74" s="135"/>
      <c r="W74" s="136"/>
      <c r="X74" s="133">
        <v>1</v>
      </c>
      <c r="Y74" s="356" t="s">
        <v>527</v>
      </c>
    </row>
    <row r="75" spans="2:30" ht="50.25" customHeight="1">
      <c r="B75" s="308" t="s">
        <v>23</v>
      </c>
      <c r="C75" s="536" t="s">
        <v>152</v>
      </c>
      <c r="D75" s="106">
        <f>SUM(D76:D77)</f>
        <v>0.30000000000000004</v>
      </c>
      <c r="E75" s="106">
        <f>SUM(E76:E77)</f>
        <v>0.24100000000000002</v>
      </c>
      <c r="F75" s="107"/>
      <c r="G75" s="108"/>
      <c r="H75" s="108"/>
      <c r="I75" s="109"/>
      <c r="J75" s="251"/>
      <c r="K75" s="325">
        <f>SUM(K76:K77)</f>
        <v>3010</v>
      </c>
      <c r="L75" s="325">
        <f>SUM(L76:L77)</f>
        <v>1500</v>
      </c>
      <c r="M75" s="326"/>
      <c r="N75" s="198"/>
      <c r="O75" s="424"/>
      <c r="P75" s="326"/>
      <c r="Q75" s="198"/>
      <c r="R75" s="424"/>
      <c r="S75" s="326"/>
      <c r="T75" s="198"/>
      <c r="U75" s="424"/>
      <c r="V75" s="326"/>
      <c r="W75" s="198"/>
      <c r="X75" s="327"/>
      <c r="Y75" s="350"/>
    </row>
    <row r="76" spans="2:30" ht="146.25" customHeight="1">
      <c r="B76" s="145" t="s">
        <v>15</v>
      </c>
      <c r="C76" s="539" t="s">
        <v>558</v>
      </c>
      <c r="D76" s="202">
        <v>0.1</v>
      </c>
      <c r="E76" s="202">
        <f t="shared" si="2"/>
        <v>4.1000000000000002E-2</v>
      </c>
      <c r="F76" s="337">
        <v>43466</v>
      </c>
      <c r="G76" s="121">
        <v>44196</v>
      </c>
      <c r="H76" s="121"/>
      <c r="I76" s="123" t="s">
        <v>153</v>
      </c>
      <c r="J76" s="338" t="s">
        <v>154</v>
      </c>
      <c r="K76" s="150">
        <v>840</v>
      </c>
      <c r="L76" s="150">
        <v>800</v>
      </c>
      <c r="M76" s="245">
        <v>0.21</v>
      </c>
      <c r="N76" s="153">
        <v>0.08</v>
      </c>
      <c r="O76" s="423">
        <v>0.04</v>
      </c>
      <c r="P76" s="131">
        <v>0</v>
      </c>
      <c r="Q76" s="132">
        <v>0</v>
      </c>
      <c r="R76" s="420">
        <v>0</v>
      </c>
      <c r="S76" s="131">
        <v>0.08</v>
      </c>
      <c r="T76" s="132">
        <v>0</v>
      </c>
      <c r="U76" s="420">
        <v>0</v>
      </c>
      <c r="V76" s="131">
        <v>0</v>
      </c>
      <c r="W76" s="132">
        <v>0</v>
      </c>
      <c r="X76" s="133">
        <v>0</v>
      </c>
      <c r="Y76" s="562" t="s">
        <v>560</v>
      </c>
      <c r="Z76" s="389">
        <f>168.1/L76*100</f>
        <v>21.012499999999999</v>
      </c>
      <c r="AA76" s="389">
        <f>67.94/L76*100</f>
        <v>8.4924999999999997</v>
      </c>
      <c r="AB76" s="389">
        <f>32.2/L76*100</f>
        <v>4.0250000000000004</v>
      </c>
      <c r="AC76" s="389">
        <f>69.75/L76*100</f>
        <v>8.71875</v>
      </c>
      <c r="AD76" s="382"/>
    </row>
    <row r="77" spans="2:30" ht="195.75" customHeight="1" thickBot="1">
      <c r="B77" s="9" t="s">
        <v>16</v>
      </c>
      <c r="C77" s="540" t="s">
        <v>155</v>
      </c>
      <c r="D77" s="182">
        <v>0.2</v>
      </c>
      <c r="E77" s="182">
        <f t="shared" si="2"/>
        <v>0.2</v>
      </c>
      <c r="F77" s="2">
        <v>43466</v>
      </c>
      <c r="G77" s="33">
        <v>44196</v>
      </c>
      <c r="H77" s="37"/>
      <c r="I77" s="35" t="s">
        <v>153</v>
      </c>
      <c r="J77" s="93" t="s">
        <v>150</v>
      </c>
      <c r="K77" s="157">
        <v>2170</v>
      </c>
      <c r="L77" s="157">
        <v>700</v>
      </c>
      <c r="M77" s="247">
        <v>0.64</v>
      </c>
      <c r="N77" s="142">
        <v>0.36</v>
      </c>
      <c r="O77" s="437">
        <v>0</v>
      </c>
      <c r="P77" s="247">
        <v>0</v>
      </c>
      <c r="Q77" s="142">
        <v>0</v>
      </c>
      <c r="R77" s="437">
        <v>0</v>
      </c>
      <c r="S77" s="247">
        <v>0</v>
      </c>
      <c r="T77" s="142">
        <v>0</v>
      </c>
      <c r="U77" s="437">
        <v>0</v>
      </c>
      <c r="V77" s="247">
        <v>0</v>
      </c>
      <c r="W77" s="142">
        <v>0</v>
      </c>
      <c r="X77" s="143">
        <v>0</v>
      </c>
      <c r="Y77" s="562" t="s">
        <v>559</v>
      </c>
      <c r="Z77" s="389">
        <f>446.34/L77*100</f>
        <v>63.762857142857143</v>
      </c>
      <c r="AA77" s="389">
        <f>289.78/L77*100</f>
        <v>41.397142857142853</v>
      </c>
      <c r="AB77" s="389">
        <f>82.18/L77*100</f>
        <v>11.74</v>
      </c>
      <c r="AC77" s="382"/>
      <c r="AD77" s="382"/>
    </row>
    <row r="78" spans="2:30" ht="32.25" customHeight="1" thickBot="1">
      <c r="B78" s="381" t="s">
        <v>33</v>
      </c>
      <c r="C78" s="341" t="s">
        <v>156</v>
      </c>
      <c r="D78" s="342">
        <f>+D79</f>
        <v>1</v>
      </c>
      <c r="E78" s="342">
        <f>+E79</f>
        <v>1</v>
      </c>
      <c r="F78" s="343"/>
      <c r="G78" s="343"/>
      <c r="H78" s="343"/>
      <c r="I78" s="343"/>
      <c r="J78" s="343"/>
      <c r="K78" s="344">
        <f>+K79</f>
        <v>8020</v>
      </c>
      <c r="L78" s="345">
        <f>+L79</f>
        <v>8000</v>
      </c>
      <c r="M78" s="89"/>
      <c r="N78" s="90"/>
      <c r="O78" s="415"/>
      <c r="P78" s="89"/>
      <c r="Q78" s="90"/>
      <c r="R78" s="415"/>
      <c r="S78" s="89"/>
      <c r="T78" s="90"/>
      <c r="U78" s="415"/>
      <c r="V78" s="89"/>
      <c r="W78" s="90"/>
      <c r="X78" s="91"/>
      <c r="Y78" s="356"/>
    </row>
    <row r="79" spans="2:30" ht="32.25" customHeight="1" thickBot="1">
      <c r="B79" s="174" t="s">
        <v>21</v>
      </c>
      <c r="C79" s="541" t="s">
        <v>157</v>
      </c>
      <c r="D79" s="339">
        <f>SUM(D80:D83)</f>
        <v>1</v>
      </c>
      <c r="E79" s="339">
        <f>SUM(E80:E83)</f>
        <v>1</v>
      </c>
      <c r="F79" s="347"/>
      <c r="G79" s="175"/>
      <c r="H79" s="175"/>
      <c r="I79" s="176"/>
      <c r="J79" s="340"/>
      <c r="K79" s="177">
        <v>8020</v>
      </c>
      <c r="L79" s="177">
        <v>8000</v>
      </c>
      <c r="M79" s="480"/>
      <c r="N79" s="481"/>
      <c r="O79" s="482"/>
      <c r="P79" s="184"/>
      <c r="Q79" s="185"/>
      <c r="R79" s="430"/>
      <c r="S79" s="184"/>
      <c r="T79" s="185"/>
      <c r="U79" s="430"/>
      <c r="V79" s="184"/>
      <c r="W79" s="185"/>
      <c r="X79" s="186"/>
      <c r="Y79" s="571"/>
    </row>
    <row r="80" spans="2:30" ht="151.5" customHeight="1">
      <c r="B80" s="145" t="s">
        <v>4</v>
      </c>
      <c r="C80" s="538" t="s">
        <v>158</v>
      </c>
      <c r="D80" s="202">
        <v>0.25</v>
      </c>
      <c r="E80" s="202">
        <f>(SUM(M80:X80)*D80)</f>
        <v>0.25</v>
      </c>
      <c r="F80" s="337">
        <v>43832</v>
      </c>
      <c r="G80" s="121">
        <v>44196</v>
      </c>
      <c r="H80" s="121"/>
      <c r="I80" s="338" t="s">
        <v>55</v>
      </c>
      <c r="J80" s="338" t="s">
        <v>159</v>
      </c>
      <c r="K80" s="346"/>
      <c r="L80" s="150"/>
      <c r="M80" s="245">
        <v>0.15</v>
      </c>
      <c r="N80" s="245">
        <v>0.15</v>
      </c>
      <c r="O80" s="429">
        <v>0.15</v>
      </c>
      <c r="P80" s="131">
        <v>0</v>
      </c>
      <c r="Q80" s="132">
        <v>0.15</v>
      </c>
      <c r="R80" s="420">
        <v>0</v>
      </c>
      <c r="S80" s="131"/>
      <c r="T80" s="132">
        <v>0.1</v>
      </c>
      <c r="U80" s="420">
        <v>0.15</v>
      </c>
      <c r="V80" s="131">
        <v>0.08</v>
      </c>
      <c r="W80" s="132"/>
      <c r="X80" s="133">
        <v>7.0000000000000007E-2</v>
      </c>
      <c r="Y80" s="532" t="s">
        <v>543</v>
      </c>
    </row>
    <row r="81" spans="2:25" ht="74.25" customHeight="1">
      <c r="B81" s="8" t="s">
        <v>5</v>
      </c>
      <c r="C81" s="535" t="s">
        <v>451</v>
      </c>
      <c r="D81" s="180">
        <v>0.25</v>
      </c>
      <c r="E81" s="180">
        <f>(SUM(M81:X81)*D81)</f>
        <v>0.25000000000000006</v>
      </c>
      <c r="F81" s="2">
        <v>43831</v>
      </c>
      <c r="G81" s="33">
        <v>44196</v>
      </c>
      <c r="H81" s="33"/>
      <c r="I81" s="34" t="s">
        <v>55</v>
      </c>
      <c r="J81" s="34" t="s">
        <v>159</v>
      </c>
      <c r="K81" s="66"/>
      <c r="L81" s="130"/>
      <c r="M81" s="245">
        <v>0.2</v>
      </c>
      <c r="N81" s="245">
        <v>0.2</v>
      </c>
      <c r="O81" s="429">
        <v>0.2</v>
      </c>
      <c r="P81" s="131">
        <v>0.15</v>
      </c>
      <c r="Q81" s="136"/>
      <c r="R81" s="420">
        <v>0.15</v>
      </c>
      <c r="S81" s="135"/>
      <c r="T81" s="132">
        <v>0.05</v>
      </c>
      <c r="U81" s="421"/>
      <c r="V81" s="131"/>
      <c r="W81" s="136"/>
      <c r="X81" s="133">
        <v>0.05</v>
      </c>
      <c r="Y81" s="532" t="s">
        <v>544</v>
      </c>
    </row>
    <row r="82" spans="2:25" ht="84.75" customHeight="1">
      <c r="B82" s="8" t="s">
        <v>6</v>
      </c>
      <c r="C82" s="535" t="s">
        <v>450</v>
      </c>
      <c r="D82" s="180">
        <v>0.25</v>
      </c>
      <c r="E82" s="180">
        <f>(SUM(M82:X82)*D82)</f>
        <v>0.25</v>
      </c>
      <c r="F82" s="2">
        <v>43866</v>
      </c>
      <c r="G82" s="33">
        <v>44196</v>
      </c>
      <c r="H82" s="33"/>
      <c r="I82" s="34" t="s">
        <v>55</v>
      </c>
      <c r="J82" s="34" t="s">
        <v>159</v>
      </c>
      <c r="K82" s="66"/>
      <c r="L82" s="130"/>
      <c r="M82" s="135"/>
      <c r="N82" s="136"/>
      <c r="O82" s="421">
        <v>0.15</v>
      </c>
      <c r="P82" s="135"/>
      <c r="Q82" s="132">
        <v>0.05</v>
      </c>
      <c r="R82" s="420">
        <v>0.08</v>
      </c>
      <c r="S82" s="135">
        <v>0.2</v>
      </c>
      <c r="T82" s="132"/>
      <c r="U82" s="421"/>
      <c r="V82" s="135">
        <v>0.32</v>
      </c>
      <c r="W82" s="136"/>
      <c r="X82" s="133">
        <v>0.2</v>
      </c>
      <c r="Y82" s="532" t="s">
        <v>545</v>
      </c>
    </row>
    <row r="83" spans="2:25" ht="153.75" customHeight="1" thickBot="1">
      <c r="B83" s="74" t="s">
        <v>7</v>
      </c>
      <c r="C83" s="75" t="s">
        <v>160</v>
      </c>
      <c r="D83" s="204">
        <v>0.25</v>
      </c>
      <c r="E83" s="204">
        <f>(SUM(M83:X83)*D83)</f>
        <v>0.25000000000000006</v>
      </c>
      <c r="F83" s="77">
        <v>44170</v>
      </c>
      <c r="G83" s="77">
        <v>44196</v>
      </c>
      <c r="H83" s="77"/>
      <c r="I83" s="99" t="s">
        <v>57</v>
      </c>
      <c r="J83" s="99" t="s">
        <v>159</v>
      </c>
      <c r="K83" s="101"/>
      <c r="L83" s="138"/>
      <c r="M83" s="139"/>
      <c r="N83" s="140">
        <v>0.18</v>
      </c>
      <c r="O83" s="422">
        <v>0.1</v>
      </c>
      <c r="P83" s="139"/>
      <c r="Q83" s="142">
        <v>0.3</v>
      </c>
      <c r="R83" s="437">
        <v>0.32</v>
      </c>
      <c r="S83" s="139"/>
      <c r="T83" s="142">
        <v>0</v>
      </c>
      <c r="U83" s="422"/>
      <c r="V83" s="139"/>
      <c r="W83" s="140"/>
      <c r="X83" s="143">
        <v>0.1</v>
      </c>
      <c r="Y83" s="532" t="s">
        <v>546</v>
      </c>
    </row>
    <row r="84" spans="2:25" ht="32.25" customHeight="1" thickBot="1">
      <c r="B84" s="215" t="s">
        <v>33</v>
      </c>
      <c r="C84" s="45" t="s">
        <v>161</v>
      </c>
      <c r="D84" s="86">
        <f>+D85+D89</f>
        <v>1</v>
      </c>
      <c r="E84" s="86">
        <f>+E85+E89</f>
        <v>0.5</v>
      </c>
      <c r="F84" s="87"/>
      <c r="G84" s="87"/>
      <c r="H84" s="87"/>
      <c r="I84" s="87"/>
      <c r="J84" s="87"/>
      <c r="K84" s="88"/>
      <c r="L84" s="179">
        <f>+L85</f>
        <v>6000</v>
      </c>
      <c r="M84" s="89"/>
      <c r="N84" s="90"/>
      <c r="O84" s="415"/>
      <c r="P84" s="89"/>
      <c r="Q84" s="90"/>
      <c r="R84" s="415"/>
      <c r="S84" s="89"/>
      <c r="T84" s="90"/>
      <c r="U84" s="415"/>
      <c r="V84" s="89"/>
      <c r="W84" s="90"/>
      <c r="X84" s="91"/>
      <c r="Y84" s="572"/>
    </row>
    <row r="85" spans="2:25" ht="50.25" customHeight="1">
      <c r="B85" s="14" t="s">
        <v>21</v>
      </c>
      <c r="C85" s="542" t="s">
        <v>471</v>
      </c>
      <c r="D85" s="314">
        <f>SUM(D86:D88)</f>
        <v>0.5</v>
      </c>
      <c r="E85" s="15">
        <f>SUM(E86:E88)</f>
        <v>0</v>
      </c>
      <c r="F85" s="51"/>
      <c r="G85" s="40"/>
      <c r="H85" s="40"/>
      <c r="I85" s="41"/>
      <c r="J85" s="97"/>
      <c r="K85" s="65"/>
      <c r="L85" s="183">
        <v>6000</v>
      </c>
      <c r="M85" s="184"/>
      <c r="N85" s="185"/>
      <c r="O85" s="430"/>
      <c r="P85" s="184"/>
      <c r="Q85" s="185"/>
      <c r="R85" s="430"/>
      <c r="S85" s="184"/>
      <c r="T85" s="185"/>
      <c r="U85" s="430"/>
      <c r="V85" s="184"/>
      <c r="W85" s="185"/>
      <c r="X85" s="186"/>
      <c r="Y85" s="504"/>
    </row>
    <row r="86" spans="2:25" ht="257.25" customHeight="1">
      <c r="B86" s="8" t="s">
        <v>4</v>
      </c>
      <c r="C86" s="535" t="s">
        <v>452</v>
      </c>
      <c r="D86" s="180">
        <v>0.15</v>
      </c>
      <c r="E86" s="180">
        <f>(SUM(M86:X86)*D86)</f>
        <v>0</v>
      </c>
      <c r="F86" s="2">
        <v>43832</v>
      </c>
      <c r="G86" s="33">
        <v>44074</v>
      </c>
      <c r="H86" s="33"/>
      <c r="I86" s="34" t="s">
        <v>59</v>
      </c>
      <c r="J86" s="34" t="s">
        <v>159</v>
      </c>
      <c r="K86" s="66"/>
      <c r="L86" s="130"/>
      <c r="M86" s="131">
        <v>0</v>
      </c>
      <c r="N86" s="132">
        <v>0</v>
      </c>
      <c r="O86" s="420">
        <v>0</v>
      </c>
      <c r="P86" s="131">
        <v>0</v>
      </c>
      <c r="Q86" s="168"/>
      <c r="R86" s="425"/>
      <c r="S86" s="167">
        <v>0</v>
      </c>
      <c r="T86" s="168">
        <v>0</v>
      </c>
      <c r="U86" s="425">
        <v>0</v>
      </c>
      <c r="V86" s="167">
        <v>0</v>
      </c>
      <c r="W86" s="168">
        <v>0</v>
      </c>
      <c r="X86" s="169">
        <v>0</v>
      </c>
      <c r="Y86" s="532" t="s">
        <v>480</v>
      </c>
    </row>
    <row r="87" spans="2:25" ht="173.25" customHeight="1">
      <c r="B87" s="8" t="s">
        <v>5</v>
      </c>
      <c r="C87" s="535" t="s">
        <v>162</v>
      </c>
      <c r="D87" s="180">
        <v>0.15</v>
      </c>
      <c r="E87" s="180">
        <f>(SUM(M87:X87)*D87)</f>
        <v>0</v>
      </c>
      <c r="F87" s="2">
        <v>43863</v>
      </c>
      <c r="G87" s="33">
        <v>44165</v>
      </c>
      <c r="H87" s="33"/>
      <c r="I87" s="34" t="s">
        <v>163</v>
      </c>
      <c r="J87" s="34" t="s">
        <v>159</v>
      </c>
      <c r="K87" s="66"/>
      <c r="L87" s="130"/>
      <c r="M87" s="131">
        <v>0</v>
      </c>
      <c r="N87" s="132">
        <v>0</v>
      </c>
      <c r="O87" s="420">
        <v>0</v>
      </c>
      <c r="P87" s="131">
        <v>0</v>
      </c>
      <c r="Q87" s="168"/>
      <c r="R87" s="425"/>
      <c r="S87" s="167">
        <v>0</v>
      </c>
      <c r="T87" s="168">
        <v>0</v>
      </c>
      <c r="U87" s="425">
        <v>0</v>
      </c>
      <c r="V87" s="167">
        <v>0</v>
      </c>
      <c r="W87" s="168">
        <v>0</v>
      </c>
      <c r="X87" s="169">
        <v>0</v>
      </c>
      <c r="Y87" s="532" t="s">
        <v>481</v>
      </c>
    </row>
    <row r="88" spans="2:25" ht="163.5" customHeight="1">
      <c r="B88" s="8" t="s">
        <v>6</v>
      </c>
      <c r="C88" s="543" t="s">
        <v>453</v>
      </c>
      <c r="D88" s="180">
        <v>0.2</v>
      </c>
      <c r="E88" s="180">
        <f>(SUM(M88:X88)*D88)</f>
        <v>0</v>
      </c>
      <c r="F88" s="33">
        <v>43923</v>
      </c>
      <c r="G88" s="33">
        <v>44196</v>
      </c>
      <c r="H88" s="33"/>
      <c r="I88" s="34" t="s">
        <v>163</v>
      </c>
      <c r="J88" s="34" t="s">
        <v>159</v>
      </c>
      <c r="K88" s="35"/>
      <c r="L88" s="130"/>
      <c r="M88" s="135"/>
      <c r="N88" s="136"/>
      <c r="O88" s="425"/>
      <c r="P88" s="131">
        <v>0</v>
      </c>
      <c r="Q88" s="132">
        <v>0</v>
      </c>
      <c r="R88" s="420">
        <v>0</v>
      </c>
      <c r="S88" s="167">
        <v>0</v>
      </c>
      <c r="T88" s="168">
        <v>0</v>
      </c>
      <c r="U88" s="425">
        <v>0</v>
      </c>
      <c r="V88" s="167">
        <v>0</v>
      </c>
      <c r="W88" s="168">
        <v>0</v>
      </c>
      <c r="X88" s="169">
        <v>0</v>
      </c>
      <c r="Y88" s="532" t="s">
        <v>547</v>
      </c>
    </row>
    <row r="89" spans="2:25" ht="58.5" customHeight="1">
      <c r="B89" s="14" t="s">
        <v>24</v>
      </c>
      <c r="C89" s="542" t="s">
        <v>472</v>
      </c>
      <c r="D89" s="314">
        <f>SUM(D90:D93)</f>
        <v>0.5</v>
      </c>
      <c r="E89" s="15">
        <f>SUM(E90:E93)</f>
        <v>0.5</v>
      </c>
      <c r="F89" s="51"/>
      <c r="G89" s="40"/>
      <c r="H89" s="40"/>
      <c r="I89" s="41"/>
      <c r="J89" s="97"/>
      <c r="K89" s="65"/>
      <c r="L89" s="183"/>
      <c r="M89" s="326"/>
      <c r="N89" s="198"/>
      <c r="O89" s="424"/>
      <c r="P89" s="326"/>
      <c r="Q89" s="198"/>
      <c r="R89" s="424"/>
      <c r="S89" s="326"/>
      <c r="T89" s="198"/>
      <c r="U89" s="424"/>
      <c r="V89" s="326"/>
      <c r="W89" s="198"/>
      <c r="X89" s="327"/>
      <c r="Y89" s="505"/>
    </row>
    <row r="90" spans="2:25" ht="30">
      <c r="B90" s="210" t="s">
        <v>9</v>
      </c>
      <c r="C90" s="535" t="s">
        <v>164</v>
      </c>
      <c r="D90" s="180">
        <v>0.1</v>
      </c>
      <c r="E90" s="180">
        <f>(SUM(M90:X90)*D90)</f>
        <v>0.1</v>
      </c>
      <c r="F90" s="2">
        <v>43832</v>
      </c>
      <c r="G90" s="33">
        <v>44074</v>
      </c>
      <c r="H90" s="211"/>
      <c r="I90" s="34" t="s">
        <v>59</v>
      </c>
      <c r="J90" s="34" t="s">
        <v>159</v>
      </c>
      <c r="K90" s="211"/>
      <c r="L90" s="211"/>
      <c r="M90" s="131">
        <v>0.5</v>
      </c>
      <c r="N90" s="132">
        <v>0.5</v>
      </c>
      <c r="O90" s="393"/>
      <c r="P90" s="401"/>
      <c r="Q90" s="124"/>
      <c r="R90" s="393"/>
      <c r="S90" s="401"/>
      <c r="T90" s="124"/>
      <c r="U90" s="393"/>
      <c r="V90" s="401"/>
      <c r="W90" s="124"/>
      <c r="X90" s="402"/>
      <c r="Y90" s="532" t="s">
        <v>497</v>
      </c>
    </row>
    <row r="91" spans="2:25" ht="30">
      <c r="B91" s="210" t="s">
        <v>10</v>
      </c>
      <c r="C91" s="543" t="s">
        <v>165</v>
      </c>
      <c r="D91" s="180">
        <v>0.1</v>
      </c>
      <c r="E91" s="180">
        <f>(SUM(M91:X91)*D91)</f>
        <v>0.1</v>
      </c>
      <c r="F91" s="2">
        <v>43832</v>
      </c>
      <c r="G91" s="33">
        <v>44074</v>
      </c>
      <c r="H91" s="211"/>
      <c r="I91" s="34" t="s">
        <v>163</v>
      </c>
      <c r="J91" s="34" t="s">
        <v>159</v>
      </c>
      <c r="K91" s="211"/>
      <c r="L91" s="211"/>
      <c r="M91" s="131">
        <v>0.5</v>
      </c>
      <c r="N91" s="132">
        <v>0.5</v>
      </c>
      <c r="O91" s="393"/>
      <c r="P91" s="401"/>
      <c r="Q91" s="124"/>
      <c r="R91" s="393"/>
      <c r="S91" s="401"/>
      <c r="T91" s="124"/>
      <c r="U91" s="393"/>
      <c r="V91" s="401"/>
      <c r="W91" s="124"/>
      <c r="X91" s="402"/>
      <c r="Y91" s="532" t="s">
        <v>463</v>
      </c>
    </row>
    <row r="92" spans="2:25" ht="30">
      <c r="B92" s="210" t="s">
        <v>11</v>
      </c>
      <c r="C92" s="535" t="s">
        <v>166</v>
      </c>
      <c r="D92" s="180">
        <v>0.05</v>
      </c>
      <c r="E92" s="180">
        <f>(SUM(M92:X92)*D92)</f>
        <v>0.05</v>
      </c>
      <c r="F92" s="2">
        <v>43832</v>
      </c>
      <c r="G92" s="33">
        <v>44196</v>
      </c>
      <c r="H92" s="211"/>
      <c r="I92" s="34" t="s">
        <v>163</v>
      </c>
      <c r="J92" s="34" t="s">
        <v>159</v>
      </c>
      <c r="K92" s="211"/>
      <c r="L92" s="211"/>
      <c r="M92" s="401"/>
      <c r="N92" s="132">
        <v>0.7</v>
      </c>
      <c r="O92" s="437">
        <v>0</v>
      </c>
      <c r="P92" s="247">
        <v>0</v>
      </c>
      <c r="Q92" s="229">
        <v>0</v>
      </c>
      <c r="R92" s="229">
        <v>0.3</v>
      </c>
      <c r="S92" s="401"/>
      <c r="T92" s="124"/>
      <c r="U92" s="393"/>
      <c r="V92" s="401"/>
      <c r="W92" s="124"/>
      <c r="X92" s="402"/>
      <c r="Y92" s="532" t="s">
        <v>464</v>
      </c>
    </row>
    <row r="93" spans="2:25" ht="111.75" customHeight="1" thickBot="1">
      <c r="B93" s="212" t="s">
        <v>12</v>
      </c>
      <c r="C93" s="540" t="s">
        <v>167</v>
      </c>
      <c r="D93" s="182">
        <v>0.25</v>
      </c>
      <c r="E93" s="182">
        <f>(SUM(M93:X93)*D93)</f>
        <v>0.25</v>
      </c>
      <c r="F93" s="95">
        <v>43832</v>
      </c>
      <c r="G93" s="37">
        <v>44196</v>
      </c>
      <c r="H93" s="213"/>
      <c r="I93" s="93" t="s">
        <v>59</v>
      </c>
      <c r="J93" s="93" t="s">
        <v>159</v>
      </c>
      <c r="K93" s="213"/>
      <c r="L93" s="213"/>
      <c r="M93" s="477"/>
      <c r="N93" s="359"/>
      <c r="O93" s="437">
        <v>0.35</v>
      </c>
      <c r="P93" s="247">
        <v>0.35</v>
      </c>
      <c r="Q93" s="229">
        <v>0</v>
      </c>
      <c r="R93" s="229">
        <v>0.15</v>
      </c>
      <c r="S93" s="247">
        <v>0</v>
      </c>
      <c r="T93" s="359"/>
      <c r="U93" s="478"/>
      <c r="V93" s="167">
        <v>0.15</v>
      </c>
      <c r="W93" s="359"/>
      <c r="X93" s="479"/>
      <c r="Y93" s="532" t="s">
        <v>548</v>
      </c>
    </row>
    <row r="94" spans="2:25" ht="30" customHeight="1" thickBot="1">
      <c r="B94" s="52" t="s">
        <v>33</v>
      </c>
      <c r="C94" s="46" t="s">
        <v>454</v>
      </c>
      <c r="D94" s="64">
        <f>D95+D99+D103+D107</f>
        <v>1</v>
      </c>
      <c r="E94" s="64">
        <f>E95+E99+E103+E107</f>
        <v>1</v>
      </c>
      <c r="F94" s="53"/>
      <c r="G94" s="53"/>
      <c r="H94" s="53"/>
      <c r="I94" s="53"/>
      <c r="J94" s="53"/>
      <c r="K94" s="54"/>
      <c r="L94" s="54">
        <v>3000</v>
      </c>
      <c r="M94" s="89"/>
      <c r="N94" s="90"/>
      <c r="O94" s="415"/>
      <c r="P94" s="89"/>
      <c r="Q94" s="90"/>
      <c r="R94" s="415"/>
      <c r="S94" s="89"/>
      <c r="T94" s="90"/>
      <c r="U94" s="415"/>
      <c r="V94" s="89"/>
      <c r="W94" s="90"/>
      <c r="X94" s="91"/>
      <c r="Y94" s="238"/>
    </row>
    <row r="95" spans="2:25" ht="60">
      <c r="B95" s="12" t="s">
        <v>21</v>
      </c>
      <c r="C95" s="534" t="s">
        <v>168</v>
      </c>
      <c r="D95" s="13">
        <f>SUM(D96:D98)</f>
        <v>0.25</v>
      </c>
      <c r="E95" s="13">
        <f>SUM(E96:E98)</f>
        <v>0.24999999999999994</v>
      </c>
      <c r="F95" s="94"/>
      <c r="G95" s="30"/>
      <c r="H95" s="30"/>
      <c r="I95" s="98" t="s">
        <v>169</v>
      </c>
      <c r="J95" s="98" t="s">
        <v>170</v>
      </c>
      <c r="K95" s="68"/>
      <c r="L95" s="128"/>
      <c r="M95" s="184"/>
      <c r="N95" s="185"/>
      <c r="O95" s="430"/>
      <c r="P95" s="184"/>
      <c r="Q95" s="185"/>
      <c r="R95" s="430"/>
      <c r="S95" s="184"/>
      <c r="T95" s="185"/>
      <c r="U95" s="430"/>
      <c r="V95" s="184"/>
      <c r="W95" s="185"/>
      <c r="X95" s="186"/>
      <c r="Y95" s="219"/>
    </row>
    <row r="96" spans="2:25" ht="82.5" customHeight="1">
      <c r="B96" s="8" t="s">
        <v>4</v>
      </c>
      <c r="C96" s="535" t="s">
        <v>171</v>
      </c>
      <c r="D96" s="180">
        <v>0.15</v>
      </c>
      <c r="E96" s="180">
        <f>(SUM(M96:X96)*D96)</f>
        <v>0.14999999999999997</v>
      </c>
      <c r="F96" s="2">
        <v>43831</v>
      </c>
      <c r="G96" s="33">
        <v>44196</v>
      </c>
      <c r="H96" s="33"/>
      <c r="I96" s="34" t="s">
        <v>55</v>
      </c>
      <c r="J96" s="34"/>
      <c r="K96" s="66"/>
      <c r="L96" s="130"/>
      <c r="M96" s="167">
        <v>0</v>
      </c>
      <c r="N96" s="167">
        <v>0</v>
      </c>
      <c r="O96" s="528">
        <v>0</v>
      </c>
      <c r="P96" s="167">
        <v>0</v>
      </c>
      <c r="Q96" s="168">
        <v>0</v>
      </c>
      <c r="R96" s="425">
        <v>0.25</v>
      </c>
      <c r="S96" s="131">
        <v>0.18</v>
      </c>
      <c r="T96" s="132">
        <v>0.16</v>
      </c>
      <c r="U96" s="420">
        <v>0.16</v>
      </c>
      <c r="V96" s="131">
        <v>0.09</v>
      </c>
      <c r="W96" s="132">
        <v>0.08</v>
      </c>
      <c r="X96" s="133">
        <v>0.08</v>
      </c>
      <c r="Y96" s="562" t="s">
        <v>512</v>
      </c>
    </row>
    <row r="97" spans="2:25" ht="103.5" customHeight="1">
      <c r="B97" s="8" t="s">
        <v>5</v>
      </c>
      <c r="C97" s="535" t="s">
        <v>172</v>
      </c>
      <c r="D97" s="180">
        <v>0.05</v>
      </c>
      <c r="E97" s="180">
        <f>(SUM(M97:X97)*D97)</f>
        <v>4.9999999999999996E-2</v>
      </c>
      <c r="F97" s="2">
        <v>43831</v>
      </c>
      <c r="G97" s="33">
        <v>44196</v>
      </c>
      <c r="H97" s="33"/>
      <c r="I97" s="34" t="s">
        <v>55</v>
      </c>
      <c r="J97" s="34"/>
      <c r="K97" s="66"/>
      <c r="L97" s="130"/>
      <c r="M97" s="135"/>
      <c r="N97" s="136"/>
      <c r="O97" s="222">
        <v>0</v>
      </c>
      <c r="P97" s="131">
        <v>0</v>
      </c>
      <c r="Q97" s="136"/>
      <c r="R97" s="420">
        <v>0.1</v>
      </c>
      <c r="S97" s="135">
        <v>0.2</v>
      </c>
      <c r="T97" s="132">
        <v>0.2</v>
      </c>
      <c r="U97" s="421">
        <v>0.2</v>
      </c>
      <c r="V97" s="131">
        <v>0.2</v>
      </c>
      <c r="W97" s="136">
        <v>0.1</v>
      </c>
      <c r="X97" s="133"/>
      <c r="Y97" s="562" t="s">
        <v>513</v>
      </c>
    </row>
    <row r="98" spans="2:25" ht="34.5" customHeight="1" thickBot="1">
      <c r="B98" s="8" t="s">
        <v>6</v>
      </c>
      <c r="C98" s="535" t="s">
        <v>173</v>
      </c>
      <c r="D98" s="180">
        <v>0.05</v>
      </c>
      <c r="E98" s="180">
        <f>(SUM(M98:X98)*D98)</f>
        <v>0.05</v>
      </c>
      <c r="F98" s="2">
        <v>43831</v>
      </c>
      <c r="G98" s="33">
        <v>44196</v>
      </c>
      <c r="H98" s="33"/>
      <c r="I98" s="34" t="s">
        <v>55</v>
      </c>
      <c r="J98" s="34"/>
      <c r="K98" s="66"/>
      <c r="L98" s="130"/>
      <c r="M98" s="135"/>
      <c r="N98" s="136"/>
      <c r="O98" s="421"/>
      <c r="P98" s="135"/>
      <c r="Q98" s="132"/>
      <c r="R98" s="420"/>
      <c r="S98" s="135">
        <v>0.2</v>
      </c>
      <c r="T98" s="136">
        <v>0.2</v>
      </c>
      <c r="U98" s="421">
        <v>0.2</v>
      </c>
      <c r="V98" s="135"/>
      <c r="W98" s="132">
        <v>0.2</v>
      </c>
      <c r="X98" s="133">
        <v>0.2</v>
      </c>
      <c r="Y98" s="562" t="s">
        <v>514</v>
      </c>
    </row>
    <row r="99" spans="2:25" ht="60">
      <c r="B99" s="14" t="s">
        <v>24</v>
      </c>
      <c r="C99" s="542" t="s">
        <v>174</v>
      </c>
      <c r="D99" s="15">
        <f>SUM(D100:D102)</f>
        <v>0.25</v>
      </c>
      <c r="E99" s="15">
        <f>SUM(E100:E102)</f>
        <v>0.25</v>
      </c>
      <c r="F99" s="39"/>
      <c r="G99" s="40"/>
      <c r="H99" s="40"/>
      <c r="I99" s="97" t="s">
        <v>175</v>
      </c>
      <c r="J99" s="98" t="s">
        <v>170</v>
      </c>
      <c r="K99" s="65"/>
      <c r="L99" s="183"/>
      <c r="M99" s="483"/>
      <c r="N99" s="484"/>
      <c r="O99" s="485"/>
      <c r="P99" s="486"/>
      <c r="Q99" s="487"/>
      <c r="R99" s="488"/>
      <c r="S99" s="486"/>
      <c r="T99" s="487"/>
      <c r="U99" s="488"/>
      <c r="V99" s="486"/>
      <c r="W99" s="487"/>
      <c r="X99" s="489"/>
      <c r="Y99" s="227"/>
    </row>
    <row r="100" spans="2:25" ht="95.25" customHeight="1">
      <c r="B100" s="8" t="s">
        <v>9</v>
      </c>
      <c r="C100" s="535" t="s">
        <v>171</v>
      </c>
      <c r="D100" s="180">
        <v>0.15</v>
      </c>
      <c r="E100" s="180">
        <f>(SUM(M100:X100)*D100)</f>
        <v>0.15</v>
      </c>
      <c r="F100" s="2">
        <v>43831</v>
      </c>
      <c r="G100" s="33">
        <v>44196</v>
      </c>
      <c r="H100" s="33"/>
      <c r="I100" s="34" t="s">
        <v>55</v>
      </c>
      <c r="J100" s="34"/>
      <c r="K100" s="66"/>
      <c r="L100" s="130"/>
      <c r="M100" s="131">
        <v>0.2</v>
      </c>
      <c r="N100" s="132">
        <v>0.3</v>
      </c>
      <c r="O100" s="420">
        <v>0.5</v>
      </c>
      <c r="P100" s="131"/>
      <c r="Q100" s="132"/>
      <c r="R100" s="420"/>
      <c r="S100" s="131"/>
      <c r="T100" s="132"/>
      <c r="U100" s="420"/>
      <c r="V100" s="131"/>
      <c r="W100" s="132"/>
      <c r="X100" s="133"/>
      <c r="Y100" s="562" t="s">
        <v>440</v>
      </c>
    </row>
    <row r="101" spans="2:25" ht="123.75" customHeight="1">
      <c r="B101" s="8" t="s">
        <v>10</v>
      </c>
      <c r="C101" s="535" t="s">
        <v>172</v>
      </c>
      <c r="D101" s="180">
        <v>0.05</v>
      </c>
      <c r="E101" s="180">
        <f>(SUM(M101:X101)*D101)</f>
        <v>0.05</v>
      </c>
      <c r="F101" s="2">
        <v>43831</v>
      </c>
      <c r="G101" s="33">
        <v>44196</v>
      </c>
      <c r="H101" s="33"/>
      <c r="I101" s="34" t="s">
        <v>55</v>
      </c>
      <c r="J101" s="34"/>
      <c r="K101" s="66"/>
      <c r="L101" s="130"/>
      <c r="M101" s="135"/>
      <c r="N101" s="136"/>
      <c r="O101" s="420">
        <v>0.2</v>
      </c>
      <c r="P101" s="131">
        <v>0.3</v>
      </c>
      <c r="Q101" s="136"/>
      <c r="R101" s="420">
        <v>0.2</v>
      </c>
      <c r="S101" s="135"/>
      <c r="T101" s="132">
        <v>0.05</v>
      </c>
      <c r="U101" s="421">
        <v>0.05</v>
      </c>
      <c r="V101" s="131">
        <v>0.1</v>
      </c>
      <c r="W101" s="136">
        <v>0.1</v>
      </c>
      <c r="X101" s="133"/>
      <c r="Y101" s="562" t="s">
        <v>515</v>
      </c>
    </row>
    <row r="102" spans="2:25" ht="78.75" customHeight="1">
      <c r="B102" s="8" t="s">
        <v>11</v>
      </c>
      <c r="C102" s="535" t="s">
        <v>173</v>
      </c>
      <c r="D102" s="180">
        <v>0.05</v>
      </c>
      <c r="E102" s="180">
        <f>(SUM(M102:X102)*D102)</f>
        <v>0.05</v>
      </c>
      <c r="F102" s="2">
        <v>43831</v>
      </c>
      <c r="G102" s="33">
        <v>44196</v>
      </c>
      <c r="H102" s="33"/>
      <c r="I102" s="34" t="s">
        <v>55</v>
      </c>
      <c r="J102" s="99"/>
      <c r="K102" s="66"/>
      <c r="L102" s="130"/>
      <c r="M102" s="135"/>
      <c r="N102" s="136"/>
      <c r="O102" s="421"/>
      <c r="P102" s="135"/>
      <c r="Q102" s="132">
        <v>0.5</v>
      </c>
      <c r="R102" s="420">
        <v>0.3</v>
      </c>
      <c r="S102" s="135"/>
      <c r="T102" s="136"/>
      <c r="U102" s="421"/>
      <c r="V102" s="135"/>
      <c r="W102" s="132">
        <v>0.15</v>
      </c>
      <c r="X102" s="133">
        <v>0.05</v>
      </c>
      <c r="Y102" s="562" t="s">
        <v>516</v>
      </c>
    </row>
    <row r="103" spans="2:25" ht="60">
      <c r="B103" s="188" t="s">
        <v>23</v>
      </c>
      <c r="C103" s="544" t="s">
        <v>176</v>
      </c>
      <c r="D103" s="189">
        <f>SUM(D104:D106)</f>
        <v>0.25</v>
      </c>
      <c r="E103" s="189">
        <f>SUM(E104:E106)</f>
        <v>0.25</v>
      </c>
      <c r="F103" s="190"/>
      <c r="G103" s="191"/>
      <c r="H103" s="191"/>
      <c r="I103" s="97" t="s">
        <v>177</v>
      </c>
      <c r="J103" s="115" t="s">
        <v>170</v>
      </c>
      <c r="K103" s="192"/>
      <c r="L103" s="193"/>
      <c r="M103" s="194"/>
      <c r="N103" s="195"/>
      <c r="O103" s="431"/>
      <c r="P103" s="326"/>
      <c r="Q103" s="198"/>
      <c r="R103" s="424"/>
      <c r="S103" s="326"/>
      <c r="T103" s="198"/>
      <c r="U103" s="424"/>
      <c r="V103" s="326"/>
      <c r="W103" s="198"/>
      <c r="X103" s="327"/>
      <c r="Y103" s="459"/>
    </row>
    <row r="104" spans="2:25" ht="108" customHeight="1">
      <c r="B104" s="110" t="s">
        <v>15</v>
      </c>
      <c r="C104" s="535" t="s">
        <v>171</v>
      </c>
      <c r="D104" s="196">
        <v>0.15</v>
      </c>
      <c r="E104" s="180">
        <f>(SUM(M104:X104)*D104)</f>
        <v>0.15</v>
      </c>
      <c r="F104" s="2">
        <v>43831</v>
      </c>
      <c r="G104" s="33">
        <v>44196</v>
      </c>
      <c r="H104" s="120"/>
      <c r="I104" s="34" t="s">
        <v>55</v>
      </c>
      <c r="J104" s="109"/>
      <c r="K104" s="109"/>
      <c r="L104" s="325"/>
      <c r="M104" s="131">
        <v>0.3</v>
      </c>
      <c r="N104" s="132">
        <v>0.7</v>
      </c>
      <c r="O104" s="420"/>
      <c r="P104" s="131"/>
      <c r="Q104" s="132"/>
      <c r="R104" s="420"/>
      <c r="S104" s="131"/>
      <c r="T104" s="132"/>
      <c r="U104" s="420"/>
      <c r="V104" s="131"/>
      <c r="W104" s="132"/>
      <c r="X104" s="133"/>
      <c r="Y104" s="562" t="s">
        <v>441</v>
      </c>
    </row>
    <row r="105" spans="2:25" ht="114" customHeight="1">
      <c r="B105" s="110" t="s">
        <v>15</v>
      </c>
      <c r="C105" s="535" t="s">
        <v>172</v>
      </c>
      <c r="D105" s="196">
        <v>0.05</v>
      </c>
      <c r="E105" s="180">
        <f>(SUM(M105:X105)*D105)</f>
        <v>0.05</v>
      </c>
      <c r="F105" s="2">
        <v>43831</v>
      </c>
      <c r="G105" s="33">
        <v>44196</v>
      </c>
      <c r="H105" s="120"/>
      <c r="I105" s="34" t="s">
        <v>55</v>
      </c>
      <c r="J105" s="109"/>
      <c r="K105" s="109"/>
      <c r="L105" s="325"/>
      <c r="M105" s="326"/>
      <c r="N105" s="198"/>
      <c r="O105" s="420">
        <v>1</v>
      </c>
      <c r="P105" s="131"/>
      <c r="Q105" s="198"/>
      <c r="R105" s="420"/>
      <c r="S105" s="326"/>
      <c r="T105" s="132"/>
      <c r="U105" s="424"/>
      <c r="V105" s="131"/>
      <c r="W105" s="198"/>
      <c r="X105" s="133"/>
      <c r="Y105" s="562" t="s">
        <v>442</v>
      </c>
    </row>
    <row r="106" spans="2:25" ht="78.75" customHeight="1">
      <c r="B106" s="160" t="s">
        <v>15</v>
      </c>
      <c r="C106" s="545" t="s">
        <v>173</v>
      </c>
      <c r="D106" s="315">
        <v>0.05</v>
      </c>
      <c r="E106" s="315">
        <f>(SUM(M106:X106)*D106)</f>
        <v>0.05</v>
      </c>
      <c r="F106" s="205">
        <v>43831</v>
      </c>
      <c r="G106" s="77">
        <v>44196</v>
      </c>
      <c r="H106" s="316"/>
      <c r="I106" s="317" t="s">
        <v>55</v>
      </c>
      <c r="J106" s="318"/>
      <c r="K106" s="319"/>
      <c r="L106" s="320"/>
      <c r="M106" s="321"/>
      <c r="N106" s="322"/>
      <c r="O106" s="432"/>
      <c r="P106" s="135"/>
      <c r="Q106" s="132">
        <v>1</v>
      </c>
      <c r="R106" s="420"/>
      <c r="S106" s="135"/>
      <c r="T106" s="136"/>
      <c r="U106" s="426"/>
      <c r="V106" s="170"/>
      <c r="W106" s="132"/>
      <c r="X106" s="133"/>
      <c r="Y106" s="562" t="s">
        <v>474</v>
      </c>
    </row>
    <row r="107" spans="2:25" ht="85.5" customHeight="1">
      <c r="B107" s="308" t="s">
        <v>22</v>
      </c>
      <c r="C107" s="536" t="s">
        <v>178</v>
      </c>
      <c r="D107" s="106">
        <f>SUM(D108:D110)</f>
        <v>0.25</v>
      </c>
      <c r="E107" s="106">
        <f>SUM(E108:E110)</f>
        <v>0.25</v>
      </c>
      <c r="F107" s="107"/>
      <c r="G107" s="108"/>
      <c r="H107" s="108"/>
      <c r="I107" s="251" t="s">
        <v>179</v>
      </c>
      <c r="J107" s="251" t="s">
        <v>170</v>
      </c>
      <c r="K107" s="324"/>
      <c r="L107" s="325"/>
      <c r="M107" s="326"/>
      <c r="N107" s="198"/>
      <c r="O107" s="424"/>
      <c r="P107" s="326"/>
      <c r="Q107" s="198"/>
      <c r="R107" s="424"/>
      <c r="S107" s="326"/>
      <c r="T107" s="198"/>
      <c r="U107" s="424"/>
      <c r="V107" s="326"/>
      <c r="W107" s="198"/>
      <c r="X107" s="327"/>
      <c r="Y107" s="457" t="s">
        <v>482</v>
      </c>
    </row>
    <row r="108" spans="2:25" ht="124.5" customHeight="1">
      <c r="B108" s="8" t="s">
        <v>17</v>
      </c>
      <c r="C108" s="535" t="s">
        <v>180</v>
      </c>
      <c r="D108" s="180">
        <v>0.15</v>
      </c>
      <c r="E108" s="202">
        <f>(SUM(M108:X108)*D108)</f>
        <v>0.15000000000000002</v>
      </c>
      <c r="F108" s="2">
        <v>43831</v>
      </c>
      <c r="G108" s="33">
        <v>44196</v>
      </c>
      <c r="H108" s="33"/>
      <c r="I108" s="35" t="s">
        <v>55</v>
      </c>
      <c r="J108" s="34"/>
      <c r="K108" s="66"/>
      <c r="L108" s="130"/>
      <c r="M108" s="131">
        <v>0.2</v>
      </c>
      <c r="N108" s="132">
        <v>0.25</v>
      </c>
      <c r="O108" s="420">
        <v>0.4</v>
      </c>
      <c r="P108" s="131"/>
      <c r="Q108" s="132"/>
      <c r="R108" s="420"/>
      <c r="S108" s="131">
        <v>0.05</v>
      </c>
      <c r="T108" s="132">
        <v>0.05</v>
      </c>
      <c r="U108" s="420">
        <v>0.05</v>
      </c>
      <c r="V108" s="131"/>
      <c r="W108" s="132"/>
      <c r="X108" s="133"/>
      <c r="Y108" s="562" t="s">
        <v>483</v>
      </c>
    </row>
    <row r="109" spans="2:25" ht="60">
      <c r="B109" s="8" t="s">
        <v>18</v>
      </c>
      <c r="C109" s="535" t="s">
        <v>172</v>
      </c>
      <c r="D109" s="180">
        <v>0.05</v>
      </c>
      <c r="E109" s="180">
        <f>(SUM(M109:X109)*D109)</f>
        <v>0.05</v>
      </c>
      <c r="F109" s="2">
        <v>43831</v>
      </c>
      <c r="G109" s="33">
        <v>44196</v>
      </c>
      <c r="H109" s="33"/>
      <c r="I109" s="35" t="s">
        <v>55</v>
      </c>
      <c r="J109" s="34"/>
      <c r="K109" s="66"/>
      <c r="L109" s="130"/>
      <c r="M109" s="135"/>
      <c r="N109" s="136"/>
      <c r="O109" s="420">
        <v>0.2</v>
      </c>
      <c r="P109" s="131">
        <v>0.5</v>
      </c>
      <c r="Q109" s="136"/>
      <c r="R109" s="420">
        <v>0.3</v>
      </c>
      <c r="S109" s="135"/>
      <c r="T109" s="132"/>
      <c r="U109" s="421"/>
      <c r="V109" s="131"/>
      <c r="W109" s="136"/>
      <c r="X109" s="133"/>
      <c r="Y109" s="562" t="s">
        <v>455</v>
      </c>
    </row>
    <row r="110" spans="2:25" ht="63" customHeight="1" thickBot="1">
      <c r="B110" s="74" t="s">
        <v>19</v>
      </c>
      <c r="C110" s="546" t="s">
        <v>173</v>
      </c>
      <c r="D110" s="204">
        <v>0.05</v>
      </c>
      <c r="E110" s="204">
        <f>(SUM(M110:X110)*D110)</f>
        <v>0.05</v>
      </c>
      <c r="F110" s="205">
        <v>43831</v>
      </c>
      <c r="G110" s="77">
        <v>44196</v>
      </c>
      <c r="H110" s="77"/>
      <c r="I110" s="78" t="s">
        <v>55</v>
      </c>
      <c r="J110" s="99"/>
      <c r="K110" s="101"/>
      <c r="L110" s="138"/>
      <c r="M110" s="206"/>
      <c r="N110" s="207"/>
      <c r="O110" s="427"/>
      <c r="P110" s="139"/>
      <c r="Q110" s="142">
        <v>0.5</v>
      </c>
      <c r="R110" s="437">
        <v>0.2</v>
      </c>
      <c r="S110" s="206"/>
      <c r="T110" s="207"/>
      <c r="U110" s="422"/>
      <c r="V110" s="139"/>
      <c r="W110" s="142">
        <v>0.15</v>
      </c>
      <c r="X110" s="143">
        <v>0.15</v>
      </c>
      <c r="Y110" s="562" t="s">
        <v>517</v>
      </c>
    </row>
    <row r="111" spans="2:25" ht="30" customHeight="1" thickBot="1">
      <c r="B111" s="215" t="s">
        <v>33</v>
      </c>
      <c r="C111" s="547" t="s">
        <v>181</v>
      </c>
      <c r="D111" s="86">
        <f>+D112</f>
        <v>1</v>
      </c>
      <c r="E111" s="86">
        <f>+E112</f>
        <v>0.92500000000000004</v>
      </c>
      <c r="F111" s="87"/>
      <c r="G111" s="87"/>
      <c r="H111" s="87"/>
      <c r="I111" s="87"/>
      <c r="J111" s="214"/>
      <c r="K111" s="88">
        <f>+K112</f>
        <v>50000</v>
      </c>
      <c r="L111" s="88">
        <f>+L112</f>
        <v>9000</v>
      </c>
      <c r="M111" s="89"/>
      <c r="N111" s="90"/>
      <c r="O111" s="415"/>
      <c r="P111" s="89"/>
      <c r="Q111" s="90"/>
      <c r="R111" s="415"/>
      <c r="S111" s="89"/>
      <c r="T111" s="90"/>
      <c r="U111" s="415"/>
      <c r="V111" s="89"/>
      <c r="W111" s="90"/>
      <c r="X111" s="91"/>
      <c r="Y111" s="216"/>
    </row>
    <row r="112" spans="2:25" ht="79.5" customHeight="1">
      <c r="B112" s="12" t="s">
        <v>21</v>
      </c>
      <c r="C112" s="534" t="s">
        <v>182</v>
      </c>
      <c r="D112" s="13">
        <f>SUM(D113:D116)</f>
        <v>1</v>
      </c>
      <c r="E112" s="13">
        <f>SUM(E113:E116)</f>
        <v>0.92500000000000004</v>
      </c>
      <c r="F112" s="94"/>
      <c r="G112" s="30"/>
      <c r="H112" s="30"/>
      <c r="I112" s="248" t="s">
        <v>183</v>
      </c>
      <c r="J112" s="98" t="s">
        <v>170</v>
      </c>
      <c r="K112" s="68">
        <v>50000</v>
      </c>
      <c r="L112" s="68">
        <v>9000</v>
      </c>
      <c r="M112" s="184"/>
      <c r="N112" s="185"/>
      <c r="O112" s="430"/>
      <c r="P112" s="184"/>
      <c r="Q112" s="185"/>
      <c r="R112" s="430"/>
      <c r="S112" s="184"/>
      <c r="T112" s="185"/>
      <c r="U112" s="430"/>
      <c r="V112" s="184"/>
      <c r="W112" s="185"/>
      <c r="X112" s="186"/>
      <c r="Y112" s="219"/>
    </row>
    <row r="113" spans="2:25" ht="246.75" customHeight="1">
      <c r="B113" s="8" t="s">
        <v>4</v>
      </c>
      <c r="C113" s="535" t="s">
        <v>180</v>
      </c>
      <c r="D113" s="180">
        <v>0.25</v>
      </c>
      <c r="E113" s="180">
        <f>(SUM(M113:X113)*D113)</f>
        <v>0.25000000000000006</v>
      </c>
      <c r="F113" s="2">
        <v>43831</v>
      </c>
      <c r="G113" s="33">
        <v>44196</v>
      </c>
      <c r="H113" s="33"/>
      <c r="I113" s="34" t="s">
        <v>55</v>
      </c>
      <c r="J113" s="34"/>
      <c r="K113" s="66"/>
      <c r="L113" s="130"/>
      <c r="M113" s="131">
        <v>0.1</v>
      </c>
      <c r="N113" s="132">
        <v>0.1</v>
      </c>
      <c r="O113" s="420">
        <v>0.2</v>
      </c>
      <c r="P113" s="131">
        <v>0.1</v>
      </c>
      <c r="Q113" s="132"/>
      <c r="R113" s="420">
        <v>0.25</v>
      </c>
      <c r="S113" s="131"/>
      <c r="T113" s="132">
        <v>0.05</v>
      </c>
      <c r="U113" s="420">
        <v>0.05</v>
      </c>
      <c r="V113" s="131">
        <v>0.05</v>
      </c>
      <c r="W113" s="132">
        <v>0.05</v>
      </c>
      <c r="X113" s="133">
        <v>0.05</v>
      </c>
      <c r="Y113" s="562" t="s">
        <v>518</v>
      </c>
    </row>
    <row r="114" spans="2:25" ht="144.75" customHeight="1">
      <c r="B114" s="8" t="s">
        <v>5</v>
      </c>
      <c r="C114" s="535" t="s">
        <v>184</v>
      </c>
      <c r="D114" s="180">
        <v>0.2</v>
      </c>
      <c r="E114" s="180">
        <f>(SUM(M114:X114)*D114)</f>
        <v>0.19999999999999998</v>
      </c>
      <c r="F114" s="2">
        <v>43831</v>
      </c>
      <c r="G114" s="33">
        <v>44196</v>
      </c>
      <c r="H114" s="33"/>
      <c r="I114" s="34" t="s">
        <v>55</v>
      </c>
      <c r="J114" s="34"/>
      <c r="K114" s="66"/>
      <c r="L114" s="130"/>
      <c r="M114" s="135"/>
      <c r="N114" s="136"/>
      <c r="O114" s="420">
        <v>0.2</v>
      </c>
      <c r="P114" s="131">
        <v>0.3</v>
      </c>
      <c r="Q114" s="136"/>
      <c r="R114" s="420">
        <v>0.1</v>
      </c>
      <c r="S114" s="135"/>
      <c r="T114" s="132">
        <v>0.1</v>
      </c>
      <c r="U114" s="421">
        <v>0.1</v>
      </c>
      <c r="V114" s="131">
        <v>0.1</v>
      </c>
      <c r="W114" s="136">
        <v>0.1</v>
      </c>
      <c r="X114" s="133"/>
      <c r="Y114" s="562" t="s">
        <v>519</v>
      </c>
    </row>
    <row r="115" spans="2:25" ht="110.25" customHeight="1">
      <c r="B115" s="74" t="s">
        <v>6</v>
      </c>
      <c r="C115" s="546" t="s">
        <v>185</v>
      </c>
      <c r="D115" s="204">
        <v>0.15</v>
      </c>
      <c r="E115" s="204">
        <f>(SUM(M115:X115)*D115)</f>
        <v>0.13500000000000001</v>
      </c>
      <c r="F115" s="205">
        <v>43831</v>
      </c>
      <c r="G115" s="77">
        <v>44196</v>
      </c>
      <c r="H115" s="77"/>
      <c r="I115" s="99" t="s">
        <v>55</v>
      </c>
      <c r="J115" s="99"/>
      <c r="K115" s="101"/>
      <c r="L115" s="138"/>
      <c r="M115" s="206"/>
      <c r="N115" s="207"/>
      <c r="O115" s="427">
        <v>0.2</v>
      </c>
      <c r="P115" s="135">
        <v>0.2</v>
      </c>
      <c r="Q115" s="132">
        <v>0</v>
      </c>
      <c r="R115" s="420">
        <v>0</v>
      </c>
      <c r="S115" s="170"/>
      <c r="T115" s="171">
        <v>0.15</v>
      </c>
      <c r="U115" s="421">
        <v>0.15</v>
      </c>
      <c r="V115" s="135">
        <v>0.1</v>
      </c>
      <c r="W115" s="132">
        <v>0.1</v>
      </c>
      <c r="X115" s="133"/>
      <c r="Y115" s="562" t="s">
        <v>521</v>
      </c>
    </row>
    <row r="116" spans="2:25" ht="92.25" customHeight="1" thickBot="1">
      <c r="B116" s="9" t="s">
        <v>7</v>
      </c>
      <c r="C116" s="548" t="s">
        <v>186</v>
      </c>
      <c r="D116" s="182">
        <v>0.4</v>
      </c>
      <c r="E116" s="182">
        <f>(SUM(M116:X116)*D116)</f>
        <v>0.34</v>
      </c>
      <c r="F116" s="95">
        <v>43831</v>
      </c>
      <c r="G116" s="37">
        <v>44196</v>
      </c>
      <c r="H116" s="37"/>
      <c r="I116" s="93" t="s">
        <v>187</v>
      </c>
      <c r="J116" s="93"/>
      <c r="K116" s="38"/>
      <c r="L116" s="157"/>
      <c r="M116" s="139"/>
      <c r="N116" s="140"/>
      <c r="O116" s="422">
        <v>0.5</v>
      </c>
      <c r="P116" s="139"/>
      <c r="Q116" s="140"/>
      <c r="R116" s="437">
        <v>0</v>
      </c>
      <c r="S116" s="139"/>
      <c r="T116" s="140"/>
      <c r="U116" s="422">
        <v>0.2</v>
      </c>
      <c r="V116" s="139">
        <v>0.1</v>
      </c>
      <c r="W116" s="140">
        <v>0.05</v>
      </c>
      <c r="X116" s="143"/>
      <c r="Y116" s="562" t="s">
        <v>520</v>
      </c>
    </row>
    <row r="117" spans="2:25" ht="30" customHeight="1" thickBot="1">
      <c r="B117" s="215" t="s">
        <v>33</v>
      </c>
      <c r="C117" s="45" t="s">
        <v>188</v>
      </c>
      <c r="D117" s="86">
        <f>D118+D125+D131+D136</f>
        <v>1</v>
      </c>
      <c r="E117" s="86">
        <f>E118+E125+E131+E136</f>
        <v>0.95329999999999993</v>
      </c>
      <c r="F117" s="87"/>
      <c r="G117" s="87"/>
      <c r="H117" s="87"/>
      <c r="I117" s="87"/>
      <c r="J117" s="87"/>
      <c r="K117" s="179">
        <f>SUM(K118,K125,K131,K136)</f>
        <v>0</v>
      </c>
      <c r="L117" s="179">
        <f>SUM(L118,L125,L131,L136)</f>
        <v>5000</v>
      </c>
      <c r="M117" s="89"/>
      <c r="N117" s="90"/>
      <c r="O117" s="415"/>
      <c r="P117" s="89"/>
      <c r="Q117" s="90"/>
      <c r="R117" s="415"/>
      <c r="S117" s="89"/>
      <c r="T117" s="90"/>
      <c r="U117" s="415"/>
      <c r="V117" s="89"/>
      <c r="W117" s="90"/>
      <c r="X117" s="91"/>
      <c r="Y117" s="216"/>
    </row>
    <row r="118" spans="2:25" ht="47.25" customHeight="1">
      <c r="B118" s="12" t="s">
        <v>21</v>
      </c>
      <c r="C118" s="534" t="s">
        <v>189</v>
      </c>
      <c r="D118" s="13">
        <f>SUM(D119:D124)</f>
        <v>0.30000000000000004</v>
      </c>
      <c r="E118" s="13">
        <f>SUM(E119:E124)</f>
        <v>0.29389999999999994</v>
      </c>
      <c r="F118" s="94"/>
      <c r="G118" s="30"/>
      <c r="H118" s="30"/>
      <c r="I118" s="217" t="s">
        <v>190</v>
      </c>
      <c r="J118" s="31"/>
      <c r="K118" s="218"/>
      <c r="L118" s="218">
        <v>1500</v>
      </c>
      <c r="M118" s="184"/>
      <c r="N118" s="185"/>
      <c r="O118" s="430"/>
      <c r="P118" s="184"/>
      <c r="Q118" s="185"/>
      <c r="R118" s="430"/>
      <c r="S118" s="184"/>
      <c r="T118" s="185"/>
      <c r="U118" s="430"/>
      <c r="V118" s="184"/>
      <c r="W118" s="185"/>
      <c r="X118" s="186"/>
      <c r="Y118" s="219"/>
    </row>
    <row r="119" spans="2:25" ht="120">
      <c r="B119" s="8" t="s">
        <v>4</v>
      </c>
      <c r="C119" s="535" t="s">
        <v>191</v>
      </c>
      <c r="D119" s="180">
        <v>0.09</v>
      </c>
      <c r="E119" s="180">
        <f t="shared" ref="E119:E124" si="3">(SUM(M119:X119)*D119)</f>
        <v>8.6399999999999977E-2</v>
      </c>
      <c r="F119" s="2">
        <v>43831</v>
      </c>
      <c r="G119" s="33">
        <v>44196</v>
      </c>
      <c r="H119" s="33"/>
      <c r="I119" s="34" t="s">
        <v>192</v>
      </c>
      <c r="J119" s="34" t="s">
        <v>193</v>
      </c>
      <c r="K119" s="220"/>
      <c r="L119" s="221"/>
      <c r="M119" s="222">
        <v>0.08</v>
      </c>
      <c r="N119" s="222">
        <v>0.08</v>
      </c>
      <c r="O119" s="420">
        <v>0</v>
      </c>
      <c r="P119" s="131">
        <v>0.1</v>
      </c>
      <c r="Q119" s="132">
        <v>0</v>
      </c>
      <c r="R119" s="420">
        <v>0.1</v>
      </c>
      <c r="S119" s="131">
        <v>0.1</v>
      </c>
      <c r="T119" s="132">
        <v>0.1</v>
      </c>
      <c r="U119" s="420">
        <v>0.1</v>
      </c>
      <c r="V119" s="131">
        <v>0.1</v>
      </c>
      <c r="W119" s="132">
        <v>0.1</v>
      </c>
      <c r="X119" s="133">
        <v>0.1</v>
      </c>
      <c r="Y119" s="532" t="s">
        <v>522</v>
      </c>
    </row>
    <row r="120" spans="2:25" ht="174" customHeight="1">
      <c r="B120" s="8" t="s">
        <v>5</v>
      </c>
      <c r="C120" s="535" t="s">
        <v>194</v>
      </c>
      <c r="D120" s="180">
        <v>0.06</v>
      </c>
      <c r="E120" s="180">
        <f t="shared" si="3"/>
        <v>5.9999999999999984E-2</v>
      </c>
      <c r="F120" s="2">
        <v>43831</v>
      </c>
      <c r="G120" s="33">
        <v>44196</v>
      </c>
      <c r="H120" s="33"/>
      <c r="I120" s="34" t="s">
        <v>55</v>
      </c>
      <c r="J120" s="34" t="s">
        <v>193</v>
      </c>
      <c r="K120" s="220"/>
      <c r="L120" s="221"/>
      <c r="M120" s="222">
        <v>0.08</v>
      </c>
      <c r="N120" s="222">
        <v>0.08</v>
      </c>
      <c r="O120" s="420">
        <v>0.1</v>
      </c>
      <c r="P120" s="131">
        <v>0.08</v>
      </c>
      <c r="Q120" s="132">
        <v>0.08</v>
      </c>
      <c r="R120" s="420">
        <v>0.08</v>
      </c>
      <c r="S120" s="131">
        <v>0.08</v>
      </c>
      <c r="T120" s="132">
        <v>0.1</v>
      </c>
      <c r="U120" s="420">
        <v>0.1</v>
      </c>
      <c r="V120" s="131">
        <v>0.08</v>
      </c>
      <c r="W120" s="132">
        <v>0.08</v>
      </c>
      <c r="X120" s="133">
        <v>0.06</v>
      </c>
      <c r="Y120" s="532" t="s">
        <v>523</v>
      </c>
    </row>
    <row r="121" spans="2:25" ht="63" customHeight="1">
      <c r="B121" s="8" t="s">
        <v>6</v>
      </c>
      <c r="C121" s="535" t="s">
        <v>195</v>
      </c>
      <c r="D121" s="204">
        <v>0.04</v>
      </c>
      <c r="E121" s="180">
        <f t="shared" si="3"/>
        <v>3.8399999999999997E-2</v>
      </c>
      <c r="F121" s="2">
        <v>43831</v>
      </c>
      <c r="G121" s="33">
        <v>44196</v>
      </c>
      <c r="H121" s="33"/>
      <c r="I121" s="34" t="s">
        <v>55</v>
      </c>
      <c r="J121" s="34" t="s">
        <v>193</v>
      </c>
      <c r="K121" s="220"/>
      <c r="L121" s="221"/>
      <c r="M121" s="135"/>
      <c r="N121" s="136"/>
      <c r="O121" s="421"/>
      <c r="P121" s="135"/>
      <c r="Q121" s="136"/>
      <c r="R121" s="420">
        <v>0</v>
      </c>
      <c r="S121" s="131">
        <v>0.12</v>
      </c>
      <c r="T121" s="132">
        <v>0.12</v>
      </c>
      <c r="U121" s="420">
        <v>0.12</v>
      </c>
      <c r="V121" s="131">
        <v>0.25</v>
      </c>
      <c r="W121" s="132">
        <v>0.25</v>
      </c>
      <c r="X121" s="133">
        <v>0.1</v>
      </c>
      <c r="Y121" s="532" t="s">
        <v>524</v>
      </c>
    </row>
    <row r="122" spans="2:25" ht="369" customHeight="1">
      <c r="B122" s="8" t="s">
        <v>7</v>
      </c>
      <c r="C122" s="535" t="s">
        <v>196</v>
      </c>
      <c r="D122" s="180">
        <v>0.05</v>
      </c>
      <c r="E122" s="180">
        <f t="shared" si="3"/>
        <v>0.05</v>
      </c>
      <c r="F122" s="2">
        <v>43831</v>
      </c>
      <c r="G122" s="33">
        <v>44196</v>
      </c>
      <c r="H122" s="33"/>
      <c r="I122" s="34" t="s">
        <v>192</v>
      </c>
      <c r="J122" s="34" t="s">
        <v>193</v>
      </c>
      <c r="K122" s="66"/>
      <c r="L122" s="221"/>
      <c r="M122" s="222">
        <v>0.1</v>
      </c>
      <c r="N122" s="132">
        <v>0.12</v>
      </c>
      <c r="O122" s="420">
        <v>0.1</v>
      </c>
      <c r="P122" s="420">
        <v>0.1</v>
      </c>
      <c r="Q122" s="132">
        <v>0</v>
      </c>
      <c r="R122" s="420">
        <v>0</v>
      </c>
      <c r="S122" s="135">
        <v>0.05</v>
      </c>
      <c r="T122" s="136">
        <v>0.15</v>
      </c>
      <c r="U122" s="421"/>
      <c r="V122" s="131">
        <v>0.15</v>
      </c>
      <c r="W122" s="132">
        <v>0.13</v>
      </c>
      <c r="X122" s="133">
        <v>0.1</v>
      </c>
      <c r="Y122" s="531" t="s">
        <v>525</v>
      </c>
    </row>
    <row r="123" spans="2:25" ht="308.25" customHeight="1">
      <c r="B123" s="8" t="s">
        <v>8</v>
      </c>
      <c r="C123" s="535" t="s">
        <v>197</v>
      </c>
      <c r="D123" s="180">
        <v>0.03</v>
      </c>
      <c r="E123" s="180">
        <f t="shared" si="3"/>
        <v>2.9100000000000004E-2</v>
      </c>
      <c r="F123" s="2">
        <v>43831</v>
      </c>
      <c r="G123" s="33">
        <v>44196</v>
      </c>
      <c r="H123" s="33"/>
      <c r="I123" s="34" t="s">
        <v>192</v>
      </c>
      <c r="J123" s="34" t="s">
        <v>193</v>
      </c>
      <c r="K123" s="66"/>
      <c r="L123" s="221"/>
      <c r="M123" s="222">
        <v>0.1</v>
      </c>
      <c r="N123" s="132">
        <v>0.12</v>
      </c>
      <c r="O123" s="420">
        <v>0.1</v>
      </c>
      <c r="P123" s="131">
        <v>0.12</v>
      </c>
      <c r="Q123" s="132">
        <v>0.1</v>
      </c>
      <c r="R123" s="420">
        <v>0.1</v>
      </c>
      <c r="S123" s="135">
        <v>0.15</v>
      </c>
      <c r="T123" s="136">
        <v>0.05</v>
      </c>
      <c r="U123" s="421"/>
      <c r="V123" s="131">
        <v>0.05</v>
      </c>
      <c r="W123" s="132">
        <v>0.05</v>
      </c>
      <c r="X123" s="133">
        <v>0.03</v>
      </c>
      <c r="Y123" s="531" t="s">
        <v>526</v>
      </c>
    </row>
    <row r="124" spans="2:25">
      <c r="B124" s="74" t="s">
        <v>198</v>
      </c>
      <c r="C124" s="75" t="s">
        <v>199</v>
      </c>
      <c r="D124" s="204">
        <v>0.03</v>
      </c>
      <c r="E124" s="204">
        <f t="shared" si="3"/>
        <v>0.03</v>
      </c>
      <c r="F124" s="205">
        <v>44166</v>
      </c>
      <c r="G124" s="77">
        <v>44196</v>
      </c>
      <c r="H124" s="77"/>
      <c r="I124" s="99" t="s">
        <v>57</v>
      </c>
      <c r="J124" s="99" t="s">
        <v>193</v>
      </c>
      <c r="K124" s="101"/>
      <c r="L124" s="231"/>
      <c r="M124" s="139"/>
      <c r="N124" s="140"/>
      <c r="O124" s="422"/>
      <c r="P124" s="135"/>
      <c r="Q124" s="136"/>
      <c r="R124" s="421"/>
      <c r="S124" s="135"/>
      <c r="T124" s="136"/>
      <c r="U124" s="421"/>
      <c r="V124" s="135"/>
      <c r="W124" s="136"/>
      <c r="X124" s="133">
        <v>1</v>
      </c>
      <c r="Y124" s="356" t="s">
        <v>527</v>
      </c>
    </row>
    <row r="125" spans="2:25" ht="54" customHeight="1">
      <c r="B125" s="308" t="s">
        <v>24</v>
      </c>
      <c r="C125" s="536" t="s">
        <v>200</v>
      </c>
      <c r="D125" s="106">
        <f>SUM(D126:D130)</f>
        <v>0.2</v>
      </c>
      <c r="E125" s="106">
        <f>SUM(E126:E130)</f>
        <v>0.1699</v>
      </c>
      <c r="F125" s="107"/>
      <c r="G125" s="108"/>
      <c r="H125" s="108"/>
      <c r="I125" s="277" t="s">
        <v>190</v>
      </c>
      <c r="J125" s="109"/>
      <c r="K125" s="444"/>
      <c r="L125" s="444">
        <v>1000</v>
      </c>
      <c r="M125" s="198"/>
      <c r="N125" s="444"/>
      <c r="O125" s="444"/>
      <c r="P125" s="328"/>
      <c r="Q125" s="198"/>
      <c r="R125" s="349"/>
      <c r="S125" s="453"/>
      <c r="T125" s="198"/>
      <c r="U125" s="424"/>
      <c r="V125" s="453"/>
      <c r="W125" s="444"/>
      <c r="X125" s="445"/>
      <c r="Y125" s="329"/>
    </row>
    <row r="126" spans="2:25" ht="121.5" customHeight="1">
      <c r="B126" s="145" t="s">
        <v>9</v>
      </c>
      <c r="C126" s="538" t="s">
        <v>191</v>
      </c>
      <c r="D126" s="202">
        <v>0.06</v>
      </c>
      <c r="E126" s="202">
        <f>(SUM(M126:X126)*D126)</f>
        <v>0.06</v>
      </c>
      <c r="F126" s="337">
        <v>43831</v>
      </c>
      <c r="G126" s="121">
        <v>44196</v>
      </c>
      <c r="H126" s="121"/>
      <c r="I126" s="338" t="s">
        <v>55</v>
      </c>
      <c r="J126" s="338" t="s">
        <v>193</v>
      </c>
      <c r="K126" s="490"/>
      <c r="L126" s="244"/>
      <c r="M126" s="491">
        <v>0.08</v>
      </c>
      <c r="N126" s="492">
        <v>0.08</v>
      </c>
      <c r="O126" s="493">
        <v>0</v>
      </c>
      <c r="P126" s="491">
        <v>0.1</v>
      </c>
      <c r="Q126" s="492">
        <v>0</v>
      </c>
      <c r="R126" s="493">
        <v>0.1</v>
      </c>
      <c r="S126" s="491">
        <v>0.08</v>
      </c>
      <c r="T126" s="492">
        <v>0.1</v>
      </c>
      <c r="U126" s="493">
        <v>0.1</v>
      </c>
      <c r="V126" s="491">
        <v>0.12</v>
      </c>
      <c r="W126" s="492">
        <v>0.12</v>
      </c>
      <c r="X126" s="494">
        <v>0.12</v>
      </c>
      <c r="Y126" s="532" t="s">
        <v>528</v>
      </c>
    </row>
    <row r="127" spans="2:25" ht="154.5" customHeight="1">
      <c r="B127" s="8" t="s">
        <v>10</v>
      </c>
      <c r="C127" s="535" t="s">
        <v>194</v>
      </c>
      <c r="D127" s="180">
        <v>0.04</v>
      </c>
      <c r="E127" s="180">
        <f>(SUM(M127:X127)*D127)</f>
        <v>3.9999999999999994E-2</v>
      </c>
      <c r="F127" s="2">
        <v>43831</v>
      </c>
      <c r="G127" s="33">
        <v>44196</v>
      </c>
      <c r="H127" s="33"/>
      <c r="I127" s="34" t="s">
        <v>55</v>
      </c>
      <c r="J127" s="34" t="s">
        <v>193</v>
      </c>
      <c r="K127" s="220"/>
      <c r="L127" s="221"/>
      <c r="M127" s="228">
        <v>0.08</v>
      </c>
      <c r="N127" s="229">
        <v>0.08</v>
      </c>
      <c r="O127" s="434">
        <v>0.08</v>
      </c>
      <c r="P127" s="228">
        <v>0.08</v>
      </c>
      <c r="Q127" s="229">
        <v>0.08</v>
      </c>
      <c r="R127" s="434">
        <v>0.08</v>
      </c>
      <c r="S127" s="131">
        <v>0.08</v>
      </c>
      <c r="T127" s="132">
        <v>0.1</v>
      </c>
      <c r="U127" s="420">
        <v>0.1</v>
      </c>
      <c r="V127" s="131">
        <v>0.08</v>
      </c>
      <c r="W127" s="132">
        <v>0.08</v>
      </c>
      <c r="X127" s="133">
        <v>0.08</v>
      </c>
      <c r="Y127" s="532" t="s">
        <v>529</v>
      </c>
    </row>
    <row r="128" spans="2:25" ht="90">
      <c r="B128" s="8" t="s">
        <v>11</v>
      </c>
      <c r="C128" s="535" t="s">
        <v>196</v>
      </c>
      <c r="D128" s="180">
        <v>0.04</v>
      </c>
      <c r="E128" s="180">
        <f>(SUM(M128:X128)*D128)</f>
        <v>2.1600000000000001E-2</v>
      </c>
      <c r="F128" s="2">
        <v>43831</v>
      </c>
      <c r="G128" s="33">
        <v>44196</v>
      </c>
      <c r="H128" s="33"/>
      <c r="I128" s="34" t="s">
        <v>55</v>
      </c>
      <c r="J128" s="34" t="s">
        <v>193</v>
      </c>
      <c r="K128" s="220"/>
      <c r="L128" s="221"/>
      <c r="M128" s="131">
        <v>0</v>
      </c>
      <c r="N128" s="131">
        <v>0</v>
      </c>
      <c r="O128" s="222">
        <v>0.09</v>
      </c>
      <c r="P128" s="131">
        <v>0</v>
      </c>
      <c r="Q128" s="132">
        <v>0</v>
      </c>
      <c r="R128" s="420">
        <v>0</v>
      </c>
      <c r="S128" s="135"/>
      <c r="T128" s="136"/>
      <c r="U128" s="421"/>
      <c r="V128" s="131">
        <v>0</v>
      </c>
      <c r="W128" s="132">
        <v>0.2</v>
      </c>
      <c r="X128" s="133">
        <v>0.25</v>
      </c>
      <c r="Y128" s="531" t="s">
        <v>530</v>
      </c>
    </row>
    <row r="129" spans="2:25" ht="294.75" customHeight="1">
      <c r="B129" s="8" t="s">
        <v>12</v>
      </c>
      <c r="C129" s="543" t="s">
        <v>197</v>
      </c>
      <c r="D129" s="180">
        <v>0.03</v>
      </c>
      <c r="E129" s="180">
        <f>(SUM(M129:X129)*D129)</f>
        <v>1.83E-2</v>
      </c>
      <c r="F129" s="2">
        <v>43831</v>
      </c>
      <c r="G129" s="33">
        <v>44196</v>
      </c>
      <c r="H129" s="33"/>
      <c r="I129" s="34" t="s">
        <v>55</v>
      </c>
      <c r="J129" s="34" t="s">
        <v>193</v>
      </c>
      <c r="K129" s="66"/>
      <c r="L129" s="221"/>
      <c r="M129" s="131">
        <v>0</v>
      </c>
      <c r="N129" s="131">
        <v>0</v>
      </c>
      <c r="O129" s="420">
        <v>0.09</v>
      </c>
      <c r="P129" s="131">
        <v>0.05</v>
      </c>
      <c r="Q129" s="132">
        <v>0</v>
      </c>
      <c r="R129" s="420">
        <v>0</v>
      </c>
      <c r="S129" s="135">
        <v>0.08</v>
      </c>
      <c r="T129" s="136">
        <v>0.08</v>
      </c>
      <c r="U129" s="421">
        <v>0.15</v>
      </c>
      <c r="V129" s="131">
        <v>0</v>
      </c>
      <c r="W129" s="132">
        <v>0.08</v>
      </c>
      <c r="X129" s="133">
        <v>0.08</v>
      </c>
      <c r="Y129" s="531" t="s">
        <v>531</v>
      </c>
    </row>
    <row r="130" spans="2:25">
      <c r="B130" s="74" t="s">
        <v>13</v>
      </c>
      <c r="C130" s="75" t="s">
        <v>199</v>
      </c>
      <c r="D130" s="204">
        <v>0.03</v>
      </c>
      <c r="E130" s="204">
        <f>(SUM(M130:X130)*D130)</f>
        <v>0.03</v>
      </c>
      <c r="F130" s="205">
        <v>43800</v>
      </c>
      <c r="G130" s="348">
        <v>44196</v>
      </c>
      <c r="H130" s="77"/>
      <c r="I130" s="99" t="s">
        <v>57</v>
      </c>
      <c r="J130" s="99" t="s">
        <v>193</v>
      </c>
      <c r="K130" s="101"/>
      <c r="L130" s="231"/>
      <c r="M130" s="139"/>
      <c r="N130" s="140"/>
      <c r="O130" s="422"/>
      <c r="P130" s="135"/>
      <c r="Q130" s="136"/>
      <c r="R130" s="421"/>
      <c r="S130" s="135"/>
      <c r="T130" s="136"/>
      <c r="U130" s="421"/>
      <c r="V130" s="135"/>
      <c r="W130" s="136"/>
      <c r="X130" s="133">
        <v>1</v>
      </c>
      <c r="Y130" s="356" t="s">
        <v>527</v>
      </c>
    </row>
    <row r="131" spans="2:25" ht="93" customHeight="1">
      <c r="B131" s="308" t="s">
        <v>23</v>
      </c>
      <c r="C131" s="536" t="s">
        <v>201</v>
      </c>
      <c r="D131" s="106">
        <f>SUM(D132:D135)</f>
        <v>0.3</v>
      </c>
      <c r="E131" s="106">
        <f>SUM(E132:E135)</f>
        <v>0.3</v>
      </c>
      <c r="F131" s="107"/>
      <c r="G131" s="108"/>
      <c r="H131" s="108"/>
      <c r="I131" s="277" t="s">
        <v>190</v>
      </c>
      <c r="J131" s="251"/>
      <c r="K131" s="349"/>
      <c r="L131" s="349">
        <v>1500</v>
      </c>
      <c r="M131" s="326"/>
      <c r="N131" s="198"/>
      <c r="O131" s="424"/>
      <c r="P131" s="326"/>
      <c r="Q131" s="198"/>
      <c r="R131" s="424"/>
      <c r="S131" s="326"/>
      <c r="T131" s="198"/>
      <c r="U131" s="424"/>
      <c r="V131" s="326"/>
      <c r="W131" s="198"/>
      <c r="X131" s="327"/>
      <c r="Y131" s="350"/>
    </row>
    <row r="132" spans="2:25" ht="214.5" customHeight="1">
      <c r="B132" s="74" t="s">
        <v>15</v>
      </c>
      <c r="C132" s="535" t="s">
        <v>194</v>
      </c>
      <c r="D132" s="204">
        <v>0.12</v>
      </c>
      <c r="E132" s="204">
        <f>(SUM(M132:X132)*D132)</f>
        <v>0.12</v>
      </c>
      <c r="F132" s="77">
        <v>43831</v>
      </c>
      <c r="G132" s="33">
        <v>44196</v>
      </c>
      <c r="H132" s="77"/>
      <c r="I132" s="99" t="s">
        <v>202</v>
      </c>
      <c r="J132" s="99" t="s">
        <v>193</v>
      </c>
      <c r="K132" s="101"/>
      <c r="L132" s="231"/>
      <c r="M132" s="228">
        <v>0.08</v>
      </c>
      <c r="N132" s="228">
        <v>0.08</v>
      </c>
      <c r="O132" s="435">
        <v>0.08</v>
      </c>
      <c r="P132" s="131">
        <v>0.08</v>
      </c>
      <c r="Q132" s="132">
        <v>0.08</v>
      </c>
      <c r="R132" s="420">
        <v>0.1</v>
      </c>
      <c r="S132" s="131">
        <v>0.1</v>
      </c>
      <c r="T132" s="132">
        <v>0.1</v>
      </c>
      <c r="U132" s="420">
        <v>0.1</v>
      </c>
      <c r="V132" s="131">
        <v>0.05</v>
      </c>
      <c r="W132" s="132">
        <v>0.1</v>
      </c>
      <c r="X132" s="133">
        <v>0.05</v>
      </c>
      <c r="Y132" s="532" t="s">
        <v>532</v>
      </c>
    </row>
    <row r="133" spans="2:25" ht="90">
      <c r="B133" s="8" t="s">
        <v>16</v>
      </c>
      <c r="C133" s="535" t="s">
        <v>203</v>
      </c>
      <c r="D133" s="180">
        <v>0.06</v>
      </c>
      <c r="E133" s="180">
        <f>(SUM(M133:X133)*D133)</f>
        <v>0.06</v>
      </c>
      <c r="F133" s="77">
        <v>43831</v>
      </c>
      <c r="G133" s="33">
        <v>44196</v>
      </c>
      <c r="H133" s="33"/>
      <c r="I133" s="34" t="s">
        <v>192</v>
      </c>
      <c r="J133" s="34" t="s">
        <v>193</v>
      </c>
      <c r="K133" s="220"/>
      <c r="L133" s="221"/>
      <c r="M133" s="232"/>
      <c r="N133" s="136"/>
      <c r="O133" s="434">
        <v>0</v>
      </c>
      <c r="P133" s="131">
        <v>0</v>
      </c>
      <c r="Q133" s="132">
        <v>0.08</v>
      </c>
      <c r="R133" s="420">
        <v>0.08</v>
      </c>
      <c r="S133" s="131">
        <v>0.08</v>
      </c>
      <c r="T133" s="132">
        <v>0.08</v>
      </c>
      <c r="U133" s="420">
        <v>0.08</v>
      </c>
      <c r="V133" s="131">
        <v>0.2</v>
      </c>
      <c r="W133" s="132">
        <v>0.2</v>
      </c>
      <c r="X133" s="133">
        <v>0.2</v>
      </c>
      <c r="Y133" s="532" t="s">
        <v>533</v>
      </c>
    </row>
    <row r="134" spans="2:25" ht="144" customHeight="1">
      <c r="B134" s="8" t="s">
        <v>58</v>
      </c>
      <c r="C134" s="539" t="s">
        <v>204</v>
      </c>
      <c r="D134" s="202">
        <v>0.06</v>
      </c>
      <c r="E134" s="180">
        <f>(SUM(M134:X134)*D134)</f>
        <v>0.06</v>
      </c>
      <c r="F134" s="33">
        <v>43831</v>
      </c>
      <c r="G134" s="33">
        <v>44196</v>
      </c>
      <c r="H134" s="121"/>
      <c r="I134" s="34" t="s">
        <v>202</v>
      </c>
      <c r="J134" s="34" t="s">
        <v>193</v>
      </c>
      <c r="K134" s="35"/>
      <c r="L134" s="244"/>
      <c r="M134" s="228">
        <v>0.08</v>
      </c>
      <c r="N134" s="229">
        <v>0.08</v>
      </c>
      <c r="O134" s="434">
        <v>0.08</v>
      </c>
      <c r="P134" s="131">
        <v>0</v>
      </c>
      <c r="Q134" s="132">
        <v>0</v>
      </c>
      <c r="R134" s="420">
        <v>0.15</v>
      </c>
      <c r="S134" s="131">
        <v>0.15</v>
      </c>
      <c r="T134" s="132">
        <v>0.15</v>
      </c>
      <c r="U134" s="420">
        <v>0.15</v>
      </c>
      <c r="V134" s="131">
        <v>0.04</v>
      </c>
      <c r="W134" s="132">
        <v>0.08</v>
      </c>
      <c r="X134" s="133">
        <v>0.04</v>
      </c>
      <c r="Y134" s="532" t="s">
        <v>534</v>
      </c>
    </row>
    <row r="135" spans="2:25">
      <c r="B135" s="160" t="s">
        <v>60</v>
      </c>
      <c r="C135" s="351" t="s">
        <v>199</v>
      </c>
      <c r="D135" s="315">
        <v>0.06</v>
      </c>
      <c r="E135" s="315">
        <f>(SUM(M135:X135)*D135)</f>
        <v>0.06</v>
      </c>
      <c r="F135" s="316">
        <v>44166</v>
      </c>
      <c r="G135" s="316">
        <v>44196</v>
      </c>
      <c r="H135" s="316"/>
      <c r="I135" s="318" t="s">
        <v>57</v>
      </c>
      <c r="J135" s="318" t="s">
        <v>193</v>
      </c>
      <c r="K135" s="319"/>
      <c r="L135" s="352"/>
      <c r="M135" s="353"/>
      <c r="N135" s="323"/>
      <c r="O135" s="436"/>
      <c r="P135" s="135"/>
      <c r="Q135" s="136"/>
      <c r="R135" s="421"/>
      <c r="S135" s="135"/>
      <c r="T135" s="136"/>
      <c r="U135" s="421"/>
      <c r="V135" s="135"/>
      <c r="W135" s="136"/>
      <c r="X135" s="133">
        <v>1</v>
      </c>
      <c r="Y135" s="354" t="s">
        <v>527</v>
      </c>
    </row>
    <row r="136" spans="2:25" ht="45">
      <c r="B136" s="308" t="s">
        <v>22</v>
      </c>
      <c r="C136" s="536" t="s">
        <v>205</v>
      </c>
      <c r="D136" s="106">
        <f>SUM(D137:D139)</f>
        <v>0.2</v>
      </c>
      <c r="E136" s="106">
        <f>SUM(E137:E139)</f>
        <v>0.1895</v>
      </c>
      <c r="F136" s="107"/>
      <c r="G136" s="108"/>
      <c r="H136" s="108"/>
      <c r="I136" s="277" t="s">
        <v>190</v>
      </c>
      <c r="J136" s="251"/>
      <c r="K136" s="349"/>
      <c r="L136" s="349">
        <v>1000</v>
      </c>
      <c r="M136" s="326"/>
      <c r="N136" s="198"/>
      <c r="O136" s="424"/>
      <c r="P136" s="326"/>
      <c r="Q136" s="198"/>
      <c r="R136" s="424"/>
      <c r="S136" s="326"/>
      <c r="T136" s="198"/>
      <c r="U136" s="424"/>
      <c r="V136" s="326"/>
      <c r="W136" s="198"/>
      <c r="X136" s="327"/>
      <c r="Y136" s="350"/>
    </row>
    <row r="137" spans="2:25" ht="129" customHeight="1">
      <c r="B137" s="74" t="s">
        <v>17</v>
      </c>
      <c r="C137" s="535" t="s">
        <v>206</v>
      </c>
      <c r="D137" s="204">
        <v>0.1</v>
      </c>
      <c r="E137" s="204">
        <f>(SUM(M137:X137)*D137)</f>
        <v>9.9999999999999992E-2</v>
      </c>
      <c r="F137" s="77">
        <v>43831</v>
      </c>
      <c r="G137" s="33">
        <v>44196</v>
      </c>
      <c r="H137" s="77"/>
      <c r="I137" s="99" t="s">
        <v>202</v>
      </c>
      <c r="J137" s="99" t="s">
        <v>193</v>
      </c>
      <c r="K137" s="101"/>
      <c r="L137" s="231"/>
      <c r="M137" s="228">
        <v>0.08</v>
      </c>
      <c r="N137" s="229">
        <v>0.08</v>
      </c>
      <c r="O137" s="434">
        <v>0.08</v>
      </c>
      <c r="P137" s="131">
        <v>0.08</v>
      </c>
      <c r="Q137" s="132">
        <v>0.08</v>
      </c>
      <c r="R137" s="420">
        <v>0.08</v>
      </c>
      <c r="S137" s="131">
        <v>0.08</v>
      </c>
      <c r="T137" s="132">
        <v>0.08</v>
      </c>
      <c r="U137" s="420">
        <v>0.08</v>
      </c>
      <c r="V137" s="131">
        <v>0.1</v>
      </c>
      <c r="W137" s="132">
        <v>0.1</v>
      </c>
      <c r="X137" s="133">
        <v>0.08</v>
      </c>
      <c r="Y137" s="532" t="s">
        <v>535</v>
      </c>
    </row>
    <row r="138" spans="2:25" ht="120">
      <c r="B138" s="8" t="s">
        <v>18</v>
      </c>
      <c r="C138" s="535" t="s">
        <v>207</v>
      </c>
      <c r="D138" s="180">
        <v>7.0000000000000007E-2</v>
      </c>
      <c r="E138" s="180">
        <f>(SUM(M138:X138)*D138)</f>
        <v>5.9500000000000011E-2</v>
      </c>
      <c r="F138" s="33">
        <v>43831</v>
      </c>
      <c r="G138" s="33">
        <v>44196</v>
      </c>
      <c r="H138" s="33"/>
      <c r="I138" s="34" t="s">
        <v>192</v>
      </c>
      <c r="J138" s="34" t="s">
        <v>193</v>
      </c>
      <c r="K138" s="220"/>
      <c r="L138" s="221"/>
      <c r="M138" s="232"/>
      <c r="N138" s="136"/>
      <c r="O138" s="224"/>
      <c r="P138" s="131">
        <v>0</v>
      </c>
      <c r="Q138" s="132">
        <v>0</v>
      </c>
      <c r="R138" s="420">
        <v>0</v>
      </c>
      <c r="S138" s="131">
        <v>0.1</v>
      </c>
      <c r="T138" s="132">
        <v>0.15</v>
      </c>
      <c r="U138" s="420">
        <v>0.15</v>
      </c>
      <c r="V138" s="131">
        <v>0.15</v>
      </c>
      <c r="W138" s="132">
        <v>0.15</v>
      </c>
      <c r="X138" s="133">
        <v>0.15</v>
      </c>
      <c r="Y138" s="532" t="s">
        <v>536</v>
      </c>
    </row>
    <row r="139" spans="2:25" ht="15.75" thickBot="1">
      <c r="B139" s="199" t="s">
        <v>19</v>
      </c>
      <c r="C139" s="549" t="s">
        <v>199</v>
      </c>
      <c r="D139" s="200">
        <v>0.03</v>
      </c>
      <c r="E139" s="200">
        <f>(SUM(M139:X139)*D139)</f>
        <v>0.03</v>
      </c>
      <c r="F139" s="81">
        <v>44166</v>
      </c>
      <c r="G139" s="81">
        <v>44196</v>
      </c>
      <c r="H139" s="81"/>
      <c r="I139" s="201" t="s">
        <v>57</v>
      </c>
      <c r="J139" s="201" t="s">
        <v>193</v>
      </c>
      <c r="K139" s="82"/>
      <c r="L139" s="234"/>
      <c r="M139" s="353"/>
      <c r="N139" s="323"/>
      <c r="O139" s="436"/>
      <c r="P139" s="139"/>
      <c r="Q139" s="140"/>
      <c r="R139" s="422"/>
      <c r="S139" s="139"/>
      <c r="T139" s="140"/>
      <c r="U139" s="422"/>
      <c r="V139" s="139"/>
      <c r="W139" s="140"/>
      <c r="X139" s="143">
        <v>1</v>
      </c>
      <c r="Y139" s="235" t="s">
        <v>527</v>
      </c>
    </row>
    <row r="140" spans="2:25" ht="30" customHeight="1" thickBot="1">
      <c r="B140" s="236" t="s">
        <v>33</v>
      </c>
      <c r="C140" s="46" t="s">
        <v>208</v>
      </c>
      <c r="D140" s="64">
        <f>D141+D146+D151</f>
        <v>1</v>
      </c>
      <c r="E140" s="64">
        <f>E141+E146+E151</f>
        <v>1</v>
      </c>
      <c r="F140" s="53"/>
      <c r="G140" s="53"/>
      <c r="H140" s="53"/>
      <c r="I140" s="53"/>
      <c r="J140" s="53"/>
      <c r="K140" s="237">
        <f>SUM(K141,K146,K151)</f>
        <v>0</v>
      </c>
      <c r="L140" s="237">
        <f>+L141+L146+L151</f>
        <v>3000</v>
      </c>
      <c r="M140" s="89"/>
      <c r="N140" s="90"/>
      <c r="O140" s="415"/>
      <c r="P140" s="89"/>
      <c r="Q140" s="90"/>
      <c r="R140" s="415"/>
      <c r="S140" s="89"/>
      <c r="T140" s="90"/>
      <c r="U140" s="415"/>
      <c r="V140" s="89"/>
      <c r="W140" s="90"/>
      <c r="X140" s="91"/>
      <c r="Y140" s="238"/>
    </row>
    <row r="141" spans="2:25" ht="65.25" customHeight="1">
      <c r="B141" s="12" t="s">
        <v>21</v>
      </c>
      <c r="C141" s="534" t="s">
        <v>209</v>
      </c>
      <c r="D141" s="13">
        <f>SUM(D142:D145)</f>
        <v>0.4</v>
      </c>
      <c r="E141" s="13">
        <f>SUM(E142:E145)</f>
        <v>0.39999999999999997</v>
      </c>
      <c r="F141" s="94"/>
      <c r="G141" s="30"/>
      <c r="H141" s="30"/>
      <c r="I141" s="144" t="s">
        <v>190</v>
      </c>
      <c r="J141" s="98"/>
      <c r="K141" s="218"/>
      <c r="L141" s="218">
        <v>1200</v>
      </c>
      <c r="M141" s="184"/>
      <c r="N141" s="185"/>
      <c r="O141" s="430"/>
      <c r="P141" s="184"/>
      <c r="Q141" s="185"/>
      <c r="R141" s="430"/>
      <c r="S141" s="184"/>
      <c r="T141" s="185"/>
      <c r="U141" s="430"/>
      <c r="V141" s="184"/>
      <c r="W141" s="185"/>
      <c r="X141" s="186"/>
      <c r="Y141" s="239" t="s">
        <v>210</v>
      </c>
    </row>
    <row r="142" spans="2:25" ht="153.75" customHeight="1">
      <c r="B142" s="8" t="s">
        <v>4</v>
      </c>
      <c r="C142" s="535" t="s">
        <v>211</v>
      </c>
      <c r="D142" s="180">
        <v>0.14000000000000001</v>
      </c>
      <c r="E142" s="180">
        <f>(SUM(M142:X142)*D142)</f>
        <v>0.13999999999999999</v>
      </c>
      <c r="F142" s="77">
        <v>43831</v>
      </c>
      <c r="G142" s="33">
        <v>44196</v>
      </c>
      <c r="H142" s="33"/>
      <c r="I142" s="34" t="s">
        <v>55</v>
      </c>
      <c r="J142" s="34" t="s">
        <v>193</v>
      </c>
      <c r="K142" s="66"/>
      <c r="L142" s="221"/>
      <c r="M142" s="131">
        <v>0.08</v>
      </c>
      <c r="N142" s="132">
        <v>0.08</v>
      </c>
      <c r="O142" s="420">
        <v>0.08</v>
      </c>
      <c r="P142" s="131">
        <v>0.08</v>
      </c>
      <c r="Q142" s="132">
        <v>0.08</v>
      </c>
      <c r="R142" s="420">
        <v>0.08</v>
      </c>
      <c r="S142" s="131">
        <v>0.08</v>
      </c>
      <c r="T142" s="132">
        <v>0.08</v>
      </c>
      <c r="U142" s="420">
        <v>0.08</v>
      </c>
      <c r="V142" s="131">
        <v>0.08</v>
      </c>
      <c r="W142" s="132">
        <v>0.1</v>
      </c>
      <c r="X142" s="133">
        <v>0.1</v>
      </c>
      <c r="Y142" s="532" t="s">
        <v>537</v>
      </c>
    </row>
    <row r="143" spans="2:25" ht="133.5" customHeight="1">
      <c r="B143" s="8" t="s">
        <v>5</v>
      </c>
      <c r="C143" s="535" t="s">
        <v>212</v>
      </c>
      <c r="D143" s="180">
        <v>0.15</v>
      </c>
      <c r="E143" s="180">
        <f>(SUM(M143:X143)*D143)</f>
        <v>0.15</v>
      </c>
      <c r="F143" s="77">
        <v>43831</v>
      </c>
      <c r="G143" s="33">
        <v>44196</v>
      </c>
      <c r="H143" s="33"/>
      <c r="I143" s="34" t="s">
        <v>202</v>
      </c>
      <c r="J143" s="34" t="s">
        <v>193</v>
      </c>
      <c r="K143" s="66"/>
      <c r="L143" s="221"/>
      <c r="M143" s="135"/>
      <c r="N143" s="136"/>
      <c r="O143" s="421"/>
      <c r="P143" s="135"/>
      <c r="Q143" s="132">
        <v>0.25</v>
      </c>
      <c r="R143" s="420">
        <v>0.25</v>
      </c>
      <c r="S143" s="131">
        <v>0.25</v>
      </c>
      <c r="T143" s="132">
        <v>0.25</v>
      </c>
      <c r="U143" s="421"/>
      <c r="V143" s="135"/>
      <c r="W143" s="136"/>
      <c r="X143" s="134"/>
      <c r="Y143" s="532" t="s">
        <v>484</v>
      </c>
    </row>
    <row r="144" spans="2:25" ht="75.75" customHeight="1">
      <c r="B144" s="8" t="s">
        <v>6</v>
      </c>
      <c r="C144" s="203" t="s">
        <v>195</v>
      </c>
      <c r="D144" s="180">
        <v>7.0000000000000007E-2</v>
      </c>
      <c r="E144" s="180">
        <f>(SUM(M144:X144)*D144)</f>
        <v>7.0000000000000007E-2</v>
      </c>
      <c r="F144" s="33">
        <v>43831</v>
      </c>
      <c r="G144" s="33">
        <v>44196</v>
      </c>
      <c r="H144" s="33"/>
      <c r="I144" s="34" t="s">
        <v>55</v>
      </c>
      <c r="J144" s="34" t="s">
        <v>193</v>
      </c>
      <c r="K144" s="66"/>
      <c r="L144" s="221"/>
      <c r="M144" s="135"/>
      <c r="N144" s="136"/>
      <c r="O144" s="421"/>
      <c r="P144" s="135"/>
      <c r="Q144" s="136"/>
      <c r="R144" s="420">
        <v>0.1</v>
      </c>
      <c r="S144" s="131">
        <v>0.1</v>
      </c>
      <c r="T144" s="132">
        <v>0.1</v>
      </c>
      <c r="U144" s="420">
        <v>0.1</v>
      </c>
      <c r="V144" s="131">
        <v>0.25</v>
      </c>
      <c r="W144" s="132">
        <v>0.25</v>
      </c>
      <c r="X144" s="133">
        <v>0.1</v>
      </c>
      <c r="Y144" s="532" t="s">
        <v>538</v>
      </c>
    </row>
    <row r="145" spans="2:28">
      <c r="B145" s="355" t="s">
        <v>198</v>
      </c>
      <c r="C145" s="75" t="s">
        <v>213</v>
      </c>
      <c r="D145" s="204">
        <v>0.04</v>
      </c>
      <c r="E145" s="204">
        <f>(SUM(M145:X145)*D145)</f>
        <v>0.04</v>
      </c>
      <c r="F145" s="316">
        <v>44166</v>
      </c>
      <c r="G145" s="316">
        <v>44196</v>
      </c>
      <c r="H145" s="77"/>
      <c r="I145" s="78" t="s">
        <v>57</v>
      </c>
      <c r="J145" s="99" t="s">
        <v>193</v>
      </c>
      <c r="K145" s="101"/>
      <c r="L145" s="231"/>
      <c r="M145" s="139"/>
      <c r="N145" s="140"/>
      <c r="O145" s="422"/>
      <c r="P145" s="135"/>
      <c r="Q145" s="136"/>
      <c r="R145" s="421"/>
      <c r="S145" s="135"/>
      <c r="T145" s="136"/>
      <c r="U145" s="421"/>
      <c r="V145" s="135"/>
      <c r="W145" s="136"/>
      <c r="X145" s="133">
        <v>1</v>
      </c>
      <c r="Y145" s="354" t="s">
        <v>527</v>
      </c>
    </row>
    <row r="146" spans="2:28" ht="68.25" customHeight="1">
      <c r="B146" s="308" t="s">
        <v>24</v>
      </c>
      <c r="C146" s="536" t="s">
        <v>214</v>
      </c>
      <c r="D146" s="106">
        <f>SUM(D147:D150)</f>
        <v>0.3</v>
      </c>
      <c r="E146" s="106">
        <f>SUM(E147:E150)</f>
        <v>0.3</v>
      </c>
      <c r="F146" s="107"/>
      <c r="G146" s="108"/>
      <c r="H146" s="108"/>
      <c r="I146" s="104" t="s">
        <v>190</v>
      </c>
      <c r="J146" s="251"/>
      <c r="K146" s="349"/>
      <c r="L146" s="349">
        <v>900</v>
      </c>
      <c r="M146" s="326"/>
      <c r="N146" s="198"/>
      <c r="O146" s="424"/>
      <c r="P146" s="326"/>
      <c r="Q146" s="198"/>
      <c r="R146" s="424"/>
      <c r="S146" s="326"/>
      <c r="T146" s="198"/>
      <c r="U146" s="424"/>
      <c r="V146" s="326"/>
      <c r="W146" s="198"/>
      <c r="X146" s="327"/>
      <c r="Y146" s="357" t="s">
        <v>210</v>
      </c>
    </row>
    <row r="147" spans="2:28" ht="156.75" customHeight="1">
      <c r="B147" s="8" t="s">
        <v>9</v>
      </c>
      <c r="C147" s="535" t="s">
        <v>211</v>
      </c>
      <c r="D147" s="180">
        <v>7.0000000000000007E-2</v>
      </c>
      <c r="E147" s="180">
        <f>(SUM(M147:X147)*D147)</f>
        <v>6.9999999999999993E-2</v>
      </c>
      <c r="F147" s="77">
        <v>43831</v>
      </c>
      <c r="G147" s="33">
        <v>44196</v>
      </c>
      <c r="H147" s="33"/>
      <c r="I147" s="34" t="s">
        <v>55</v>
      </c>
      <c r="J147" s="34" t="s">
        <v>193</v>
      </c>
      <c r="K147" s="66"/>
      <c r="L147" s="221"/>
      <c r="M147" s="131">
        <v>0.08</v>
      </c>
      <c r="N147" s="132">
        <v>0.08</v>
      </c>
      <c r="O147" s="420">
        <v>0.08</v>
      </c>
      <c r="P147" s="131">
        <v>0.08</v>
      </c>
      <c r="Q147" s="132">
        <v>0.08</v>
      </c>
      <c r="R147" s="420">
        <v>0.08</v>
      </c>
      <c r="S147" s="131">
        <v>0.08</v>
      </c>
      <c r="T147" s="132">
        <v>0.08</v>
      </c>
      <c r="U147" s="420">
        <v>0.08</v>
      </c>
      <c r="V147" s="131">
        <v>0.08</v>
      </c>
      <c r="W147" s="132">
        <v>0.1</v>
      </c>
      <c r="X147" s="133">
        <v>0.1</v>
      </c>
      <c r="Y147" s="532" t="s">
        <v>539</v>
      </c>
    </row>
    <row r="148" spans="2:28" ht="51" customHeight="1">
      <c r="B148" s="8" t="s">
        <v>10</v>
      </c>
      <c r="C148" s="535" t="s">
        <v>215</v>
      </c>
      <c r="D148" s="180">
        <v>0.12</v>
      </c>
      <c r="E148" s="180">
        <f>(SUM(M148:X148)*D148)</f>
        <v>0.12</v>
      </c>
      <c r="F148" s="77">
        <v>43831</v>
      </c>
      <c r="G148" s="33">
        <v>44196</v>
      </c>
      <c r="H148" s="33"/>
      <c r="I148" s="34" t="s">
        <v>202</v>
      </c>
      <c r="J148" s="34" t="s">
        <v>193</v>
      </c>
      <c r="K148" s="66"/>
      <c r="L148" s="221"/>
      <c r="M148" s="135"/>
      <c r="N148" s="136"/>
      <c r="O148" s="420">
        <v>0.1</v>
      </c>
      <c r="P148" s="131">
        <v>0.1</v>
      </c>
      <c r="Q148" s="132">
        <v>0.1</v>
      </c>
      <c r="R148" s="420">
        <v>0.1</v>
      </c>
      <c r="S148" s="131">
        <v>0.1</v>
      </c>
      <c r="T148" s="132">
        <v>0.1</v>
      </c>
      <c r="U148" s="420">
        <v>0.4</v>
      </c>
      <c r="V148" s="131"/>
      <c r="W148" s="132"/>
      <c r="X148" s="133"/>
      <c r="Y148" s="532" t="s">
        <v>540</v>
      </c>
    </row>
    <row r="149" spans="2:28" ht="63" customHeight="1">
      <c r="B149" s="8" t="s">
        <v>11</v>
      </c>
      <c r="C149" s="546" t="s">
        <v>195</v>
      </c>
      <c r="D149" s="180">
        <v>7.0000000000000007E-2</v>
      </c>
      <c r="E149" s="180">
        <f>(SUM(M149:X149)*D149)</f>
        <v>7.0000000000000007E-2</v>
      </c>
      <c r="F149" s="33">
        <v>43831</v>
      </c>
      <c r="G149" s="33">
        <v>44196</v>
      </c>
      <c r="H149" s="33"/>
      <c r="I149" s="34" t="s">
        <v>55</v>
      </c>
      <c r="J149" s="34" t="s">
        <v>193</v>
      </c>
      <c r="K149" s="66"/>
      <c r="L149" s="221"/>
      <c r="M149" s="135"/>
      <c r="N149" s="136"/>
      <c r="O149" s="421"/>
      <c r="P149" s="135"/>
      <c r="Q149" s="136"/>
      <c r="R149" s="420">
        <v>0.1</v>
      </c>
      <c r="S149" s="131">
        <v>0.1</v>
      </c>
      <c r="T149" s="132">
        <v>0.1</v>
      </c>
      <c r="U149" s="420">
        <v>0.1</v>
      </c>
      <c r="V149" s="131">
        <v>0.25</v>
      </c>
      <c r="W149" s="132">
        <v>0.25</v>
      </c>
      <c r="X149" s="133">
        <v>0.1</v>
      </c>
      <c r="Y149" s="532" t="s">
        <v>541</v>
      </c>
    </row>
    <row r="150" spans="2:28" ht="15.75" thickBot="1">
      <c r="B150" s="355" t="s">
        <v>14</v>
      </c>
      <c r="C150" s="75" t="s">
        <v>213</v>
      </c>
      <c r="D150" s="204">
        <v>0.04</v>
      </c>
      <c r="E150" s="204">
        <f>(SUM(M150:X150)*D150)</f>
        <v>0.04</v>
      </c>
      <c r="F150" s="316">
        <v>44166</v>
      </c>
      <c r="G150" s="316">
        <v>44196</v>
      </c>
      <c r="H150" s="77"/>
      <c r="I150" s="99" t="s">
        <v>57</v>
      </c>
      <c r="J150" s="99" t="s">
        <v>193</v>
      </c>
      <c r="K150" s="101"/>
      <c r="L150" s="231"/>
      <c r="M150" s="139"/>
      <c r="N150" s="140"/>
      <c r="O150" s="422"/>
      <c r="P150" s="135"/>
      <c r="Q150" s="136"/>
      <c r="R150" s="421"/>
      <c r="S150" s="135"/>
      <c r="T150" s="136"/>
      <c r="U150" s="421"/>
      <c r="V150" s="135"/>
      <c r="W150" s="136"/>
      <c r="X150" s="133">
        <v>1</v>
      </c>
      <c r="Y150" s="235" t="s">
        <v>527</v>
      </c>
    </row>
    <row r="151" spans="2:28" ht="80.25" customHeight="1">
      <c r="B151" s="308" t="s">
        <v>23</v>
      </c>
      <c r="C151" s="536" t="s">
        <v>216</v>
      </c>
      <c r="D151" s="106">
        <f>SUM(D152:D153)</f>
        <v>0.30000000000000004</v>
      </c>
      <c r="E151" s="106">
        <f>SUM(E152:E153)</f>
        <v>0.3</v>
      </c>
      <c r="F151" s="107"/>
      <c r="G151" s="108"/>
      <c r="H151" s="108"/>
      <c r="I151" s="104" t="s">
        <v>190</v>
      </c>
      <c r="J151" s="251"/>
      <c r="K151" s="349"/>
      <c r="L151" s="349">
        <v>900</v>
      </c>
      <c r="M151" s="326"/>
      <c r="N151" s="198"/>
      <c r="O151" s="424"/>
      <c r="P151" s="326"/>
      <c r="Q151" s="198"/>
      <c r="R151" s="424"/>
      <c r="S151" s="326"/>
      <c r="T151" s="198"/>
      <c r="U151" s="424"/>
      <c r="V151" s="326"/>
      <c r="W151" s="198"/>
      <c r="X151" s="327"/>
      <c r="Y151" s="357" t="s">
        <v>210</v>
      </c>
    </row>
    <row r="152" spans="2:28" ht="149.25" customHeight="1">
      <c r="B152" s="8" t="s">
        <v>15</v>
      </c>
      <c r="C152" s="543" t="s">
        <v>217</v>
      </c>
      <c r="D152" s="180">
        <v>0.2</v>
      </c>
      <c r="E152" s="180">
        <f>(SUM(M152:X152)*D152)</f>
        <v>0.19999999999999998</v>
      </c>
      <c r="F152" s="33">
        <v>43831</v>
      </c>
      <c r="G152" s="33">
        <v>44196</v>
      </c>
      <c r="H152" s="33"/>
      <c r="I152" s="35" t="s">
        <v>55</v>
      </c>
      <c r="J152" s="34" t="s">
        <v>193</v>
      </c>
      <c r="K152" s="66"/>
      <c r="L152" s="221"/>
      <c r="M152" s="131">
        <v>0.08</v>
      </c>
      <c r="N152" s="132">
        <v>0.08</v>
      </c>
      <c r="O152" s="420">
        <v>0.08</v>
      </c>
      <c r="P152" s="131">
        <v>0.08</v>
      </c>
      <c r="Q152" s="132">
        <v>0.08</v>
      </c>
      <c r="R152" s="420">
        <v>0.08</v>
      </c>
      <c r="S152" s="131">
        <v>0.08</v>
      </c>
      <c r="T152" s="132">
        <v>0.08</v>
      </c>
      <c r="U152" s="420">
        <v>0.08</v>
      </c>
      <c r="V152" s="131">
        <v>0.08</v>
      </c>
      <c r="W152" s="132">
        <v>0.1</v>
      </c>
      <c r="X152" s="133">
        <v>0.1</v>
      </c>
      <c r="Y152" s="532" t="s">
        <v>542</v>
      </c>
    </row>
    <row r="153" spans="2:28" ht="15.75" thickBot="1">
      <c r="B153" s="9" t="s">
        <v>16</v>
      </c>
      <c r="C153" s="540" t="s">
        <v>213</v>
      </c>
      <c r="D153" s="182">
        <v>0.1</v>
      </c>
      <c r="E153" s="182">
        <f>(SUM(M153:X153)*D153)</f>
        <v>0.1</v>
      </c>
      <c r="F153" s="81">
        <v>44166</v>
      </c>
      <c r="G153" s="81">
        <v>44196</v>
      </c>
      <c r="H153" s="37"/>
      <c r="I153" s="38" t="s">
        <v>57</v>
      </c>
      <c r="J153" s="38" t="s">
        <v>193</v>
      </c>
      <c r="K153" s="67"/>
      <c r="L153" s="225"/>
      <c r="M153" s="158"/>
      <c r="N153" s="159"/>
      <c r="O153" s="433"/>
      <c r="P153" s="139"/>
      <c r="Q153" s="140"/>
      <c r="R153" s="422"/>
      <c r="S153" s="139"/>
      <c r="T153" s="140"/>
      <c r="U153" s="422"/>
      <c r="V153" s="139"/>
      <c r="W153" s="140"/>
      <c r="X153" s="143">
        <v>1</v>
      </c>
      <c r="Y153" s="235" t="s">
        <v>527</v>
      </c>
    </row>
    <row r="154" spans="2:28" ht="41.25" customHeight="1" thickBot="1">
      <c r="B154" s="215" t="s">
        <v>33</v>
      </c>
      <c r="C154" s="240" t="s">
        <v>218</v>
      </c>
      <c r="D154" s="86">
        <f>D155+D161+D167+D172+D177</f>
        <v>1</v>
      </c>
      <c r="E154" s="86">
        <f>E155+E161+E167+E172+E177</f>
        <v>0.63800000000000012</v>
      </c>
      <c r="F154" s="87"/>
      <c r="G154" s="87"/>
      <c r="H154" s="87"/>
      <c r="I154" s="87"/>
      <c r="J154" s="87"/>
      <c r="K154" s="179">
        <f>SUM(K155,K161,K167,K172,K177)</f>
        <v>1736</v>
      </c>
      <c r="L154" s="179">
        <f>SUM(L155,L161,L167,L172,L177)</f>
        <v>2500</v>
      </c>
      <c r="M154" s="89"/>
      <c r="N154" s="90"/>
      <c r="O154" s="415"/>
      <c r="P154" s="89"/>
      <c r="Q154" s="90"/>
      <c r="R154" s="415"/>
      <c r="S154" s="89"/>
      <c r="T154" s="90"/>
      <c r="U154" s="415"/>
      <c r="V154" s="89"/>
      <c r="W154" s="90"/>
      <c r="X154" s="91"/>
      <c r="Y154" s="216"/>
    </row>
    <row r="155" spans="2:28">
      <c r="B155" s="14" t="s">
        <v>21</v>
      </c>
      <c r="C155" s="542" t="s">
        <v>219</v>
      </c>
      <c r="D155" s="15">
        <f>SUM(D156:D160)</f>
        <v>0.14000000000000001</v>
      </c>
      <c r="E155" s="15">
        <f>SUM(E156:E160)</f>
        <v>0.12200000000000004</v>
      </c>
      <c r="F155" s="51"/>
      <c r="G155" s="40"/>
      <c r="H155" s="40"/>
      <c r="I155" s="241" t="s">
        <v>220</v>
      </c>
      <c r="J155" s="97"/>
      <c r="K155" s="242">
        <v>150</v>
      </c>
      <c r="L155" s="226">
        <v>350</v>
      </c>
      <c r="M155" s="184"/>
      <c r="N155" s="185"/>
      <c r="O155" s="430"/>
      <c r="P155" s="184"/>
      <c r="Q155" s="185"/>
      <c r="R155" s="430"/>
      <c r="S155" s="184"/>
      <c r="T155" s="185"/>
      <c r="U155" s="430"/>
      <c r="V155" s="184"/>
      <c r="W155" s="185"/>
      <c r="X155" s="186"/>
      <c r="Y155" s="243"/>
    </row>
    <row r="156" spans="2:28" ht="34.5" customHeight="1">
      <c r="B156" s="8" t="s">
        <v>4</v>
      </c>
      <c r="C156" s="42" t="s">
        <v>221</v>
      </c>
      <c r="D156" s="180">
        <v>0.01</v>
      </c>
      <c r="E156" s="180">
        <f>(SUM(M156:X156)*D156)</f>
        <v>8.5000000000000006E-3</v>
      </c>
      <c r="F156" s="77">
        <v>43831</v>
      </c>
      <c r="G156" s="33">
        <v>44196</v>
      </c>
      <c r="H156" s="33"/>
      <c r="I156" s="34" t="s">
        <v>222</v>
      </c>
      <c r="J156" s="34" t="s">
        <v>193</v>
      </c>
      <c r="K156" s="221"/>
      <c r="L156" s="221"/>
      <c r="M156" s="131">
        <v>0.1</v>
      </c>
      <c r="N156" s="132">
        <v>0</v>
      </c>
      <c r="O156" s="420">
        <v>0.12</v>
      </c>
      <c r="P156" s="131">
        <v>0</v>
      </c>
      <c r="Q156" s="132">
        <v>0</v>
      </c>
      <c r="R156" s="420">
        <v>0</v>
      </c>
      <c r="S156" s="131">
        <v>0</v>
      </c>
      <c r="T156" s="132">
        <v>0</v>
      </c>
      <c r="U156" s="420">
        <v>0</v>
      </c>
      <c r="V156" s="131">
        <v>0.1</v>
      </c>
      <c r="W156" s="132">
        <v>0.33</v>
      </c>
      <c r="X156" s="133">
        <v>0.2</v>
      </c>
      <c r="Y156" s="609" t="s">
        <v>562</v>
      </c>
    </row>
    <row r="157" spans="2:28" ht="21" customHeight="1">
      <c r="B157" s="8" t="s">
        <v>5</v>
      </c>
      <c r="C157" s="42" t="s">
        <v>223</v>
      </c>
      <c r="D157" s="180">
        <v>0.05</v>
      </c>
      <c r="E157" s="180">
        <f>(SUM(M157:X157)*D157)</f>
        <v>4.250000000000001E-2</v>
      </c>
      <c r="F157" s="77">
        <v>43831</v>
      </c>
      <c r="G157" s="33">
        <v>44196</v>
      </c>
      <c r="H157" s="33"/>
      <c r="I157" s="34" t="s">
        <v>224</v>
      </c>
      <c r="J157" s="34" t="s">
        <v>193</v>
      </c>
      <c r="K157" s="221"/>
      <c r="L157" s="221"/>
      <c r="M157" s="131">
        <v>0.1</v>
      </c>
      <c r="N157" s="132">
        <v>0</v>
      </c>
      <c r="O157" s="420">
        <v>0.12</v>
      </c>
      <c r="P157" s="131">
        <v>0</v>
      </c>
      <c r="Q157" s="132">
        <v>0</v>
      </c>
      <c r="R157" s="420">
        <v>0</v>
      </c>
      <c r="S157" s="131">
        <v>0</v>
      </c>
      <c r="T157" s="132">
        <v>0</v>
      </c>
      <c r="U157" s="420">
        <v>0</v>
      </c>
      <c r="V157" s="131">
        <v>0.1</v>
      </c>
      <c r="W157" s="132">
        <v>0.33</v>
      </c>
      <c r="X157" s="133">
        <v>0.2</v>
      </c>
      <c r="Y157" s="610"/>
      <c r="Z157" s="60"/>
      <c r="AA157" s="60"/>
    </row>
    <row r="158" spans="2:28" ht="26.25" customHeight="1">
      <c r="B158" s="8" t="s">
        <v>6</v>
      </c>
      <c r="C158" s="42" t="s">
        <v>225</v>
      </c>
      <c r="D158" s="180">
        <v>0.05</v>
      </c>
      <c r="E158" s="180">
        <f>(SUM(M158:X158)*D158)</f>
        <v>4.250000000000001E-2</v>
      </c>
      <c r="F158" s="77">
        <v>43831</v>
      </c>
      <c r="G158" s="33">
        <v>44196</v>
      </c>
      <c r="H158" s="33"/>
      <c r="I158" s="34" t="s">
        <v>224</v>
      </c>
      <c r="J158" s="34" t="s">
        <v>193</v>
      </c>
      <c r="K158" s="221"/>
      <c r="L158" s="221"/>
      <c r="M158" s="131">
        <v>0.1</v>
      </c>
      <c r="N158" s="132">
        <v>0</v>
      </c>
      <c r="O158" s="420">
        <v>0.12</v>
      </c>
      <c r="P158" s="131">
        <v>0</v>
      </c>
      <c r="Q158" s="132">
        <v>0</v>
      </c>
      <c r="R158" s="420">
        <v>0</v>
      </c>
      <c r="S158" s="131">
        <v>0</v>
      </c>
      <c r="T158" s="132">
        <v>0</v>
      </c>
      <c r="U158" s="420">
        <v>0</v>
      </c>
      <c r="V158" s="131">
        <v>0.1</v>
      </c>
      <c r="W158" s="132">
        <v>0.33</v>
      </c>
      <c r="X158" s="133">
        <v>0.2</v>
      </c>
      <c r="Y158" s="610"/>
      <c r="Z158" s="60"/>
      <c r="AA158" s="60"/>
    </row>
    <row r="159" spans="2:28" ht="69" customHeight="1">
      <c r="B159" s="8" t="s">
        <v>7</v>
      </c>
      <c r="C159" s="203" t="s">
        <v>226</v>
      </c>
      <c r="D159" s="204">
        <v>0.01</v>
      </c>
      <c r="E159" s="180">
        <f>(SUM(M159:X159)*D159)</f>
        <v>8.5000000000000006E-3</v>
      </c>
      <c r="F159" s="33">
        <v>43831</v>
      </c>
      <c r="G159" s="33">
        <v>44196</v>
      </c>
      <c r="H159" s="33"/>
      <c r="I159" s="34" t="s">
        <v>227</v>
      </c>
      <c r="J159" s="34" t="s">
        <v>193</v>
      </c>
      <c r="K159" s="221"/>
      <c r="L159" s="221"/>
      <c r="M159" s="131">
        <v>0.1</v>
      </c>
      <c r="N159" s="132">
        <v>0</v>
      </c>
      <c r="O159" s="420">
        <v>0.12</v>
      </c>
      <c r="P159" s="131">
        <v>0</v>
      </c>
      <c r="Q159" s="132">
        <v>0</v>
      </c>
      <c r="R159" s="420">
        <v>0</v>
      </c>
      <c r="S159" s="131">
        <v>0</v>
      </c>
      <c r="T159" s="132">
        <v>0</v>
      </c>
      <c r="U159" s="420">
        <v>0</v>
      </c>
      <c r="V159" s="131">
        <v>0.1</v>
      </c>
      <c r="W159" s="132">
        <v>0.33</v>
      </c>
      <c r="X159" s="133">
        <v>0.2</v>
      </c>
      <c r="Y159" s="611"/>
      <c r="Z159" s="382">
        <f>30/K155*100</f>
        <v>20</v>
      </c>
      <c r="AA159" s="60"/>
      <c r="AB159" s="60"/>
    </row>
    <row r="160" spans="2:28" ht="15.75" thickBot="1">
      <c r="B160" s="74" t="s">
        <v>8</v>
      </c>
      <c r="C160" s="75" t="s">
        <v>213</v>
      </c>
      <c r="D160" s="204">
        <v>0.02</v>
      </c>
      <c r="E160" s="204">
        <f>(SUM(M160:X160)*D160)</f>
        <v>0.02</v>
      </c>
      <c r="F160" s="316">
        <v>44166</v>
      </c>
      <c r="G160" s="316">
        <v>44196</v>
      </c>
      <c r="H160" s="77"/>
      <c r="I160" s="77" t="s">
        <v>57</v>
      </c>
      <c r="J160" s="99" t="s">
        <v>193</v>
      </c>
      <c r="K160" s="231"/>
      <c r="L160" s="231"/>
      <c r="M160" s="139"/>
      <c r="N160" s="140"/>
      <c r="O160" s="422"/>
      <c r="P160" s="135"/>
      <c r="Q160" s="136"/>
      <c r="R160" s="421"/>
      <c r="S160" s="135"/>
      <c r="T160" s="136"/>
      <c r="U160" s="421"/>
      <c r="V160" s="135"/>
      <c r="W160" s="136"/>
      <c r="X160" s="133">
        <v>1</v>
      </c>
      <c r="Y160" s="235" t="s">
        <v>527</v>
      </c>
    </row>
    <row r="161" spans="2:26">
      <c r="B161" s="308" t="s">
        <v>24</v>
      </c>
      <c r="C161" s="105" t="s">
        <v>228</v>
      </c>
      <c r="D161" s="106">
        <f>SUM(D162:D166)</f>
        <v>0.14000000000000001</v>
      </c>
      <c r="E161" s="106">
        <f>SUM(E162:E166)</f>
        <v>0.14000000000000001</v>
      </c>
      <c r="F161" s="107"/>
      <c r="G161" s="108"/>
      <c r="H161" s="108"/>
      <c r="I161" s="104" t="s">
        <v>220</v>
      </c>
      <c r="J161" s="251"/>
      <c r="K161" s="358">
        <v>525</v>
      </c>
      <c r="L161" s="349">
        <v>350</v>
      </c>
      <c r="M161" s="326"/>
      <c r="N161" s="198"/>
      <c r="O161" s="424"/>
      <c r="P161" s="326"/>
      <c r="Q161" s="198"/>
      <c r="R161" s="424"/>
      <c r="S161" s="326"/>
      <c r="T161" s="198"/>
      <c r="U161" s="424"/>
      <c r="V161" s="326"/>
      <c r="W161" s="198"/>
      <c r="X161" s="327"/>
      <c r="Y161" s="327"/>
    </row>
    <row r="162" spans="2:26" ht="40.5" customHeight="1">
      <c r="B162" s="8" t="s">
        <v>9</v>
      </c>
      <c r="C162" s="42" t="s">
        <v>221</v>
      </c>
      <c r="D162" s="180">
        <v>0.01</v>
      </c>
      <c r="E162" s="180">
        <f>(SUM(M162:X162)*D162)</f>
        <v>0.01</v>
      </c>
      <c r="F162" s="77">
        <v>43831</v>
      </c>
      <c r="G162" s="33">
        <v>44196</v>
      </c>
      <c r="H162" s="33"/>
      <c r="I162" s="34" t="s">
        <v>222</v>
      </c>
      <c r="J162" s="34" t="s">
        <v>193</v>
      </c>
      <c r="K162" s="221"/>
      <c r="L162" s="221"/>
      <c r="M162" s="131">
        <v>0.12</v>
      </c>
      <c r="N162" s="132">
        <v>0</v>
      </c>
      <c r="O162" s="420">
        <v>0</v>
      </c>
      <c r="P162" s="131">
        <v>0</v>
      </c>
      <c r="Q162" s="132">
        <v>0</v>
      </c>
      <c r="R162" s="420">
        <v>0.38</v>
      </c>
      <c r="S162" s="131"/>
      <c r="T162" s="132"/>
      <c r="U162" s="420">
        <v>0.28000000000000003</v>
      </c>
      <c r="V162" s="131">
        <v>0.22</v>
      </c>
      <c r="W162" s="132"/>
      <c r="X162" s="133"/>
      <c r="Y162" s="609" t="s">
        <v>561</v>
      </c>
    </row>
    <row r="163" spans="2:26" ht="25.5" customHeight="1">
      <c r="B163" s="8" t="s">
        <v>10</v>
      </c>
      <c r="C163" s="42" t="s">
        <v>223</v>
      </c>
      <c r="D163" s="180">
        <v>0.05</v>
      </c>
      <c r="E163" s="202">
        <f>(SUM(M163:X163)*D163)</f>
        <v>0.05</v>
      </c>
      <c r="F163" s="77">
        <v>43831</v>
      </c>
      <c r="G163" s="33">
        <v>44196</v>
      </c>
      <c r="H163" s="121"/>
      <c r="I163" s="34" t="s">
        <v>224</v>
      </c>
      <c r="J163" s="34" t="s">
        <v>193</v>
      </c>
      <c r="K163" s="244"/>
      <c r="L163" s="244"/>
      <c r="M163" s="131">
        <v>0.12</v>
      </c>
      <c r="N163" s="132">
        <v>0</v>
      </c>
      <c r="O163" s="420">
        <v>0</v>
      </c>
      <c r="P163" s="131">
        <v>0</v>
      </c>
      <c r="Q163" s="132">
        <v>0</v>
      </c>
      <c r="R163" s="420">
        <v>0.38</v>
      </c>
      <c r="S163" s="131"/>
      <c r="T163" s="132"/>
      <c r="U163" s="420">
        <v>0.28000000000000003</v>
      </c>
      <c r="V163" s="131">
        <v>0.22</v>
      </c>
      <c r="W163" s="132"/>
      <c r="X163" s="133"/>
      <c r="Y163" s="610"/>
    </row>
    <row r="164" spans="2:26" ht="29.25" customHeight="1">
      <c r="B164" s="8" t="s">
        <v>11</v>
      </c>
      <c r="C164" s="42" t="s">
        <v>225</v>
      </c>
      <c r="D164" s="180">
        <v>0.05</v>
      </c>
      <c r="E164" s="180">
        <f>(SUM(M164:X164)*D164)</f>
        <v>0.05</v>
      </c>
      <c r="F164" s="77">
        <v>43831</v>
      </c>
      <c r="G164" s="33">
        <v>44196</v>
      </c>
      <c r="H164" s="33"/>
      <c r="I164" s="34" t="s">
        <v>224</v>
      </c>
      <c r="J164" s="34" t="s">
        <v>193</v>
      </c>
      <c r="K164" s="221"/>
      <c r="L164" s="221"/>
      <c r="M164" s="131">
        <v>0.12</v>
      </c>
      <c r="N164" s="132">
        <v>0</v>
      </c>
      <c r="O164" s="420">
        <v>0</v>
      </c>
      <c r="P164" s="131">
        <v>0</v>
      </c>
      <c r="Q164" s="132">
        <v>0</v>
      </c>
      <c r="R164" s="420">
        <v>0.38</v>
      </c>
      <c r="S164" s="131"/>
      <c r="T164" s="132"/>
      <c r="U164" s="420">
        <v>0.28000000000000003</v>
      </c>
      <c r="V164" s="131">
        <v>0.22</v>
      </c>
      <c r="W164" s="132"/>
      <c r="X164" s="133"/>
      <c r="Y164" s="610"/>
    </row>
    <row r="165" spans="2:26" ht="59.25" customHeight="1">
      <c r="B165" s="8" t="s">
        <v>12</v>
      </c>
      <c r="C165" s="203" t="s">
        <v>226</v>
      </c>
      <c r="D165" s="204">
        <v>0.01</v>
      </c>
      <c r="E165" s="180">
        <f>(SUM(M165:X165)*D165)</f>
        <v>0.01</v>
      </c>
      <c r="F165" s="33">
        <v>43831</v>
      </c>
      <c r="G165" s="33">
        <v>44196</v>
      </c>
      <c r="H165" s="33"/>
      <c r="I165" s="34" t="s">
        <v>227</v>
      </c>
      <c r="J165" s="34" t="s">
        <v>193</v>
      </c>
      <c r="K165" s="221"/>
      <c r="L165" s="221"/>
      <c r="M165" s="131">
        <v>0.12</v>
      </c>
      <c r="N165" s="132">
        <v>0</v>
      </c>
      <c r="O165" s="420">
        <v>0</v>
      </c>
      <c r="P165" s="131">
        <v>0</v>
      </c>
      <c r="Q165" s="132">
        <v>0</v>
      </c>
      <c r="R165" s="420">
        <v>0.38</v>
      </c>
      <c r="S165" s="131"/>
      <c r="T165" s="132"/>
      <c r="U165" s="420">
        <v>0.28000000000000003</v>
      </c>
      <c r="V165" s="131">
        <v>0.22</v>
      </c>
      <c r="W165" s="132"/>
      <c r="X165" s="133"/>
      <c r="Y165" s="611"/>
      <c r="Z165" s="391">
        <f>200/K161*100</f>
        <v>38.095238095238095</v>
      </c>
    </row>
    <row r="166" spans="2:26" ht="15.75" thickBot="1">
      <c r="B166" s="355" t="s">
        <v>13</v>
      </c>
      <c r="C166" s="75" t="s">
        <v>213</v>
      </c>
      <c r="D166" s="204">
        <v>0.02</v>
      </c>
      <c r="E166" s="204">
        <f>(SUM(M166:X166)*D166)</f>
        <v>0.02</v>
      </c>
      <c r="F166" s="316">
        <v>44166</v>
      </c>
      <c r="G166" s="316">
        <v>44196</v>
      </c>
      <c r="H166" s="77"/>
      <c r="I166" s="99" t="s">
        <v>57</v>
      </c>
      <c r="J166" s="99" t="s">
        <v>193</v>
      </c>
      <c r="K166" s="231"/>
      <c r="L166" s="231"/>
      <c r="M166" s="139"/>
      <c r="N166" s="140"/>
      <c r="O166" s="422"/>
      <c r="P166" s="135"/>
      <c r="Q166" s="136"/>
      <c r="R166" s="421"/>
      <c r="S166" s="135"/>
      <c r="T166" s="136"/>
      <c r="U166" s="421"/>
      <c r="V166" s="135"/>
      <c r="W166" s="136"/>
      <c r="X166" s="133">
        <v>1</v>
      </c>
      <c r="Y166" s="235" t="s">
        <v>527</v>
      </c>
      <c r="Z166" s="391"/>
    </row>
    <row r="167" spans="2:26">
      <c r="B167" s="308" t="s">
        <v>23</v>
      </c>
      <c r="C167" s="105" t="s">
        <v>229</v>
      </c>
      <c r="D167" s="106">
        <f>SUM(D168:D171)</f>
        <v>0.30000000000000004</v>
      </c>
      <c r="E167" s="106">
        <f>SUM(E168:E171)</f>
        <v>7.6000000000000012E-2</v>
      </c>
      <c r="F167" s="107"/>
      <c r="G167" s="108"/>
      <c r="H167" s="108"/>
      <c r="I167" s="109" t="s">
        <v>220</v>
      </c>
      <c r="J167" s="251"/>
      <c r="K167" s="349">
        <v>720</v>
      </c>
      <c r="L167" s="349">
        <v>750</v>
      </c>
      <c r="M167" s="326"/>
      <c r="N167" s="198"/>
      <c r="O167" s="424"/>
      <c r="P167" s="326"/>
      <c r="Q167" s="198"/>
      <c r="R167" s="424"/>
      <c r="S167" s="326"/>
      <c r="T167" s="198"/>
      <c r="U167" s="424"/>
      <c r="V167" s="326"/>
      <c r="W167" s="198"/>
      <c r="X167" s="327"/>
      <c r="Y167" s="327"/>
      <c r="Z167" s="391"/>
    </row>
    <row r="168" spans="2:26" ht="48" customHeight="1">
      <c r="B168" s="8" t="s">
        <v>15</v>
      </c>
      <c r="C168" s="42" t="s">
        <v>221</v>
      </c>
      <c r="D168" s="180">
        <v>0.02</v>
      </c>
      <c r="E168" s="180">
        <f>(SUM(M168:X168)*D168)</f>
        <v>4.0000000000000001E-3</v>
      </c>
      <c r="F168" s="77">
        <v>43831</v>
      </c>
      <c r="G168" s="33">
        <v>44196</v>
      </c>
      <c r="H168" s="33"/>
      <c r="I168" s="34" t="s">
        <v>222</v>
      </c>
      <c r="J168" s="34" t="s">
        <v>193</v>
      </c>
      <c r="K168" s="221"/>
      <c r="L168" s="221"/>
      <c r="M168" s="131">
        <v>0</v>
      </c>
      <c r="N168" s="132">
        <v>0</v>
      </c>
      <c r="O168" s="420">
        <v>0</v>
      </c>
      <c r="P168" s="131">
        <v>0</v>
      </c>
      <c r="Q168" s="131">
        <v>0</v>
      </c>
      <c r="R168" s="131">
        <v>0</v>
      </c>
      <c r="S168" s="131">
        <v>0</v>
      </c>
      <c r="T168" s="131">
        <v>0</v>
      </c>
      <c r="U168" s="131">
        <v>0</v>
      </c>
      <c r="V168" s="131"/>
      <c r="W168" s="132">
        <v>7.0000000000000007E-2</v>
      </c>
      <c r="X168" s="133">
        <v>0.13</v>
      </c>
      <c r="Y168" s="609" t="s">
        <v>563</v>
      </c>
      <c r="Z168" s="391"/>
    </row>
    <row r="169" spans="2:26" ht="47.25" customHeight="1">
      <c r="B169" s="74" t="s">
        <v>16</v>
      </c>
      <c r="C169" s="42" t="s">
        <v>230</v>
      </c>
      <c r="D169" s="180">
        <v>0.25</v>
      </c>
      <c r="E169" s="180">
        <f>(SUM(M169:X169)*D169)</f>
        <v>0.05</v>
      </c>
      <c r="F169" s="77">
        <v>43831</v>
      </c>
      <c r="G169" s="33">
        <v>44196</v>
      </c>
      <c r="H169" s="77"/>
      <c r="I169" s="34" t="s">
        <v>224</v>
      </c>
      <c r="J169" s="34" t="s">
        <v>193</v>
      </c>
      <c r="K169" s="231"/>
      <c r="L169" s="231"/>
      <c r="M169" s="131">
        <v>0</v>
      </c>
      <c r="N169" s="132">
        <v>0</v>
      </c>
      <c r="O169" s="420">
        <v>0</v>
      </c>
      <c r="P169" s="131">
        <v>0</v>
      </c>
      <c r="Q169" s="131">
        <v>0</v>
      </c>
      <c r="R169" s="131">
        <v>0</v>
      </c>
      <c r="S169" s="131">
        <v>0</v>
      </c>
      <c r="T169" s="131">
        <v>0</v>
      </c>
      <c r="U169" s="131">
        <v>0</v>
      </c>
      <c r="V169" s="131"/>
      <c r="W169" s="132">
        <v>7.0000000000000007E-2</v>
      </c>
      <c r="X169" s="133">
        <v>0.13</v>
      </c>
      <c r="Y169" s="610"/>
      <c r="Z169" s="391"/>
    </row>
    <row r="170" spans="2:26" ht="47.25" customHeight="1">
      <c r="B170" s="74" t="s">
        <v>58</v>
      </c>
      <c r="C170" s="42" t="s">
        <v>231</v>
      </c>
      <c r="D170" s="180">
        <v>0.01</v>
      </c>
      <c r="E170" s="180">
        <f>(SUM(M170:X170)*D170)</f>
        <v>2E-3</v>
      </c>
      <c r="F170" s="33">
        <v>43831</v>
      </c>
      <c r="G170" s="33">
        <v>44196</v>
      </c>
      <c r="H170" s="77"/>
      <c r="I170" s="34" t="s">
        <v>227</v>
      </c>
      <c r="J170" s="34" t="s">
        <v>193</v>
      </c>
      <c r="K170" s="231"/>
      <c r="L170" s="231"/>
      <c r="M170" s="131">
        <v>0</v>
      </c>
      <c r="N170" s="132">
        <v>0</v>
      </c>
      <c r="O170" s="420">
        <v>0</v>
      </c>
      <c r="P170" s="131">
        <v>0</v>
      </c>
      <c r="Q170" s="131">
        <v>0</v>
      </c>
      <c r="R170" s="131">
        <v>0</v>
      </c>
      <c r="S170" s="131">
        <v>0</v>
      </c>
      <c r="T170" s="131">
        <v>0</v>
      </c>
      <c r="U170" s="131">
        <v>0</v>
      </c>
      <c r="V170" s="131"/>
      <c r="W170" s="132">
        <v>7.0000000000000007E-2</v>
      </c>
      <c r="X170" s="133">
        <v>0.13</v>
      </c>
      <c r="Y170" s="611"/>
      <c r="Z170" s="390">
        <f>96/K167*100</f>
        <v>13.333333333333334</v>
      </c>
    </row>
    <row r="171" spans="2:26" ht="15.75" thickBot="1">
      <c r="B171" s="74" t="s">
        <v>60</v>
      </c>
      <c r="C171" s="75" t="s">
        <v>213</v>
      </c>
      <c r="D171" s="204">
        <v>0.02</v>
      </c>
      <c r="E171" s="204">
        <f>(SUM(M171:X171)*D171)</f>
        <v>0.02</v>
      </c>
      <c r="F171" s="316">
        <v>44166</v>
      </c>
      <c r="G171" s="316">
        <v>44196</v>
      </c>
      <c r="H171" s="359"/>
      <c r="I171" s="99" t="s">
        <v>57</v>
      </c>
      <c r="J171" s="99" t="s">
        <v>193</v>
      </c>
      <c r="K171" s="360"/>
      <c r="L171" s="231"/>
      <c r="M171" s="139"/>
      <c r="N171" s="140"/>
      <c r="O171" s="422"/>
      <c r="P171" s="135"/>
      <c r="Q171" s="136"/>
      <c r="R171" s="421"/>
      <c r="S171" s="135"/>
      <c r="T171" s="136"/>
      <c r="U171" s="421"/>
      <c r="V171" s="135"/>
      <c r="W171" s="136"/>
      <c r="X171" s="133">
        <v>1</v>
      </c>
      <c r="Y171" s="235" t="s">
        <v>527</v>
      </c>
    </row>
    <row r="172" spans="2:26">
      <c r="B172" s="308" t="s">
        <v>22</v>
      </c>
      <c r="C172" s="105" t="s">
        <v>232</v>
      </c>
      <c r="D172" s="106">
        <f>SUM(D173:D176)</f>
        <v>0.30000000000000004</v>
      </c>
      <c r="E172" s="106">
        <f>SUM(E173:E176)</f>
        <v>0.30000000000000004</v>
      </c>
      <c r="F172" s="107"/>
      <c r="G172" s="108"/>
      <c r="H172" s="108"/>
      <c r="I172" s="109" t="s">
        <v>220</v>
      </c>
      <c r="J172" s="251"/>
      <c r="K172" s="349">
        <v>198.14</v>
      </c>
      <c r="L172" s="349">
        <v>750</v>
      </c>
      <c r="M172" s="326"/>
      <c r="N172" s="198"/>
      <c r="O172" s="424"/>
      <c r="P172" s="326"/>
      <c r="Q172" s="198"/>
      <c r="R172" s="424"/>
      <c r="S172" s="326"/>
      <c r="T172" s="198"/>
      <c r="U172" s="424"/>
      <c r="V172" s="326"/>
      <c r="W172" s="198"/>
      <c r="X172" s="327"/>
      <c r="Y172" s="327"/>
    </row>
    <row r="173" spans="2:26" ht="34.5" customHeight="1">
      <c r="B173" s="8" t="s">
        <v>17</v>
      </c>
      <c r="C173" s="42" t="s">
        <v>221</v>
      </c>
      <c r="D173" s="180">
        <v>0.01</v>
      </c>
      <c r="E173" s="180">
        <f>(SUM(M173:X173)*D173)</f>
        <v>0.01</v>
      </c>
      <c r="F173" s="77">
        <v>43831</v>
      </c>
      <c r="G173" s="33">
        <v>44196</v>
      </c>
      <c r="H173" s="33"/>
      <c r="I173" s="34" t="s">
        <v>192</v>
      </c>
      <c r="J173" s="34" t="s">
        <v>193</v>
      </c>
      <c r="K173" s="221"/>
      <c r="L173" s="221"/>
      <c r="M173" s="131">
        <v>0.12</v>
      </c>
      <c r="N173" s="132">
        <v>0</v>
      </c>
      <c r="O173" s="420">
        <v>0.1</v>
      </c>
      <c r="P173" s="131">
        <v>0</v>
      </c>
      <c r="Q173" s="131">
        <v>0</v>
      </c>
      <c r="R173" s="131">
        <v>0</v>
      </c>
      <c r="S173" s="131">
        <v>0.09</v>
      </c>
      <c r="T173" s="132">
        <v>0.33</v>
      </c>
      <c r="U173" s="420"/>
      <c r="V173" s="131">
        <v>0.17</v>
      </c>
      <c r="W173" s="132">
        <v>0.1</v>
      </c>
      <c r="X173" s="133">
        <v>0.09</v>
      </c>
      <c r="Y173" s="601" t="s">
        <v>564</v>
      </c>
    </row>
    <row r="174" spans="2:26" ht="67.5" customHeight="1">
      <c r="B174" s="74" t="s">
        <v>18</v>
      </c>
      <c r="C174" s="42" t="s">
        <v>230</v>
      </c>
      <c r="D174" s="180">
        <v>0.25</v>
      </c>
      <c r="E174" s="180">
        <f>(SUM(M174:X174)*D174)</f>
        <v>0.25</v>
      </c>
      <c r="F174" s="77">
        <v>43831</v>
      </c>
      <c r="G174" s="33">
        <v>44196</v>
      </c>
      <c r="H174" s="77"/>
      <c r="I174" s="34" t="s">
        <v>222</v>
      </c>
      <c r="J174" s="34" t="s">
        <v>193</v>
      </c>
      <c r="K174" s="231"/>
      <c r="L174" s="231"/>
      <c r="M174" s="247">
        <v>0.12</v>
      </c>
      <c r="N174" s="142">
        <v>0</v>
      </c>
      <c r="O174" s="437">
        <v>0.1</v>
      </c>
      <c r="P174" s="131">
        <v>0</v>
      </c>
      <c r="Q174" s="131">
        <v>0</v>
      </c>
      <c r="R174" s="131">
        <v>0</v>
      </c>
      <c r="S174" s="131">
        <v>0.09</v>
      </c>
      <c r="T174" s="132">
        <v>0.33</v>
      </c>
      <c r="U174" s="420"/>
      <c r="V174" s="131">
        <v>0.17</v>
      </c>
      <c r="W174" s="132">
        <v>0.1</v>
      </c>
      <c r="X174" s="133">
        <v>0.09</v>
      </c>
      <c r="Y174" s="602"/>
    </row>
    <row r="175" spans="2:26" ht="94.5" customHeight="1">
      <c r="B175" s="74" t="s">
        <v>19</v>
      </c>
      <c r="C175" s="42" t="s">
        <v>231</v>
      </c>
      <c r="D175" s="180">
        <v>0.02</v>
      </c>
      <c r="E175" s="180">
        <f>(SUM(M175:X175)*D175)</f>
        <v>0.02</v>
      </c>
      <c r="F175" s="33">
        <v>43831</v>
      </c>
      <c r="G175" s="33">
        <v>44196</v>
      </c>
      <c r="H175" s="77"/>
      <c r="I175" s="34" t="s">
        <v>227</v>
      </c>
      <c r="J175" s="34" t="s">
        <v>193</v>
      </c>
      <c r="K175" s="231"/>
      <c r="L175" s="231"/>
      <c r="M175" s="247">
        <v>0.12</v>
      </c>
      <c r="N175" s="142">
        <v>0</v>
      </c>
      <c r="O175" s="437">
        <v>0.1</v>
      </c>
      <c r="P175" s="131">
        <v>0</v>
      </c>
      <c r="Q175" s="131">
        <v>0</v>
      </c>
      <c r="R175" s="131">
        <v>0</v>
      </c>
      <c r="S175" s="131">
        <v>0.09</v>
      </c>
      <c r="T175" s="132">
        <v>0.33</v>
      </c>
      <c r="U175" s="420"/>
      <c r="V175" s="131">
        <v>0.17</v>
      </c>
      <c r="W175" s="132">
        <v>0.1</v>
      </c>
      <c r="X175" s="133">
        <v>0.09</v>
      </c>
      <c r="Y175" s="603"/>
      <c r="Z175" s="389">
        <f>28.38/K172*100</f>
        <v>14.32320581407086</v>
      </c>
    </row>
    <row r="176" spans="2:26" ht="18.75" customHeight="1" thickBot="1">
      <c r="B176" s="74" t="s">
        <v>141</v>
      </c>
      <c r="C176" s="75" t="s">
        <v>213</v>
      </c>
      <c r="D176" s="204">
        <v>0.02</v>
      </c>
      <c r="E176" s="204">
        <f>(SUM(M176:X176)*D176)</f>
        <v>0.02</v>
      </c>
      <c r="F176" s="316">
        <v>44166</v>
      </c>
      <c r="G176" s="316">
        <v>44196</v>
      </c>
      <c r="H176" s="359"/>
      <c r="I176" s="99" t="s">
        <v>57</v>
      </c>
      <c r="J176" s="99" t="s">
        <v>193</v>
      </c>
      <c r="K176" s="360"/>
      <c r="L176" s="231"/>
      <c r="M176" s="139"/>
      <c r="N176" s="140"/>
      <c r="O176" s="422"/>
      <c r="P176" s="135"/>
      <c r="Q176" s="136"/>
      <c r="R176" s="421"/>
      <c r="S176" s="135"/>
      <c r="T176" s="136"/>
      <c r="U176" s="421"/>
      <c r="V176" s="135"/>
      <c r="W176" s="136"/>
      <c r="X176" s="133">
        <v>1</v>
      </c>
      <c r="Y176" s="235" t="s">
        <v>527</v>
      </c>
    </row>
    <row r="177" spans="2:25">
      <c r="B177" s="308" t="s">
        <v>233</v>
      </c>
      <c r="C177" s="105" t="s">
        <v>234</v>
      </c>
      <c r="D177" s="106">
        <f>SUM(D178:D180)</f>
        <v>0.12</v>
      </c>
      <c r="E177" s="106">
        <f>SUM(E178:E180)</f>
        <v>0</v>
      </c>
      <c r="F177" s="107"/>
      <c r="G177" s="108"/>
      <c r="H177" s="108"/>
      <c r="I177" s="109" t="s">
        <v>220</v>
      </c>
      <c r="J177" s="251"/>
      <c r="K177" s="349">
        <v>142.86000000000001</v>
      </c>
      <c r="L177" s="349">
        <v>300</v>
      </c>
      <c r="M177" s="326"/>
      <c r="N177" s="198"/>
      <c r="O177" s="424"/>
      <c r="P177" s="326"/>
      <c r="Q177" s="198"/>
      <c r="R177" s="424"/>
      <c r="S177" s="326"/>
      <c r="T177" s="198"/>
      <c r="U177" s="424"/>
      <c r="V177" s="326"/>
      <c r="W177" s="198"/>
      <c r="X177" s="327"/>
      <c r="Y177" s="350"/>
    </row>
    <row r="178" spans="2:25" ht="30">
      <c r="B178" s="8" t="s">
        <v>235</v>
      </c>
      <c r="C178" s="42" t="s">
        <v>236</v>
      </c>
      <c r="D178" s="180">
        <v>0.08</v>
      </c>
      <c r="E178" s="180">
        <f>(SUM(M178:X178)*D178)</f>
        <v>0</v>
      </c>
      <c r="F178" s="77">
        <v>43831</v>
      </c>
      <c r="G178" s="33">
        <v>44196</v>
      </c>
      <c r="H178" s="33"/>
      <c r="I178" s="154" t="s">
        <v>237</v>
      </c>
      <c r="J178" s="34" t="s">
        <v>193</v>
      </c>
      <c r="K178" s="221"/>
      <c r="L178" s="221"/>
      <c r="M178" s="135"/>
      <c r="N178" s="136"/>
      <c r="O178" s="421"/>
      <c r="P178" s="131">
        <v>0</v>
      </c>
      <c r="Q178" s="136"/>
      <c r="R178" s="421"/>
      <c r="S178" s="135"/>
      <c r="T178" s="136"/>
      <c r="U178" s="421"/>
      <c r="V178" s="135"/>
      <c r="W178" s="132">
        <v>0</v>
      </c>
      <c r="X178" s="134"/>
      <c r="Y178" s="604" t="s">
        <v>565</v>
      </c>
    </row>
    <row r="179" spans="2:25">
      <c r="B179" s="74" t="s">
        <v>238</v>
      </c>
      <c r="C179" s="42" t="s">
        <v>239</v>
      </c>
      <c r="D179" s="180">
        <v>0.01</v>
      </c>
      <c r="E179" s="180">
        <f>(SUM(M179:X179)*D179)</f>
        <v>0</v>
      </c>
      <c r="F179" s="77">
        <v>43831</v>
      </c>
      <c r="G179" s="33">
        <v>44196</v>
      </c>
      <c r="H179" s="77"/>
      <c r="I179" s="154" t="s">
        <v>239</v>
      </c>
      <c r="J179" s="34" t="s">
        <v>193</v>
      </c>
      <c r="K179" s="231"/>
      <c r="L179" s="231"/>
      <c r="M179" s="139"/>
      <c r="N179" s="140"/>
      <c r="O179" s="422"/>
      <c r="P179" s="131">
        <v>0</v>
      </c>
      <c r="Q179" s="136"/>
      <c r="R179" s="421"/>
      <c r="S179" s="135"/>
      <c r="T179" s="136"/>
      <c r="U179" s="421"/>
      <c r="V179" s="135"/>
      <c r="W179" s="132">
        <v>0</v>
      </c>
      <c r="X179" s="134"/>
      <c r="Y179" s="602"/>
    </row>
    <row r="180" spans="2:25" ht="30.75" thickBot="1">
      <c r="B180" s="9" t="s">
        <v>240</v>
      </c>
      <c r="C180" s="44" t="s">
        <v>213</v>
      </c>
      <c r="D180" s="182">
        <v>0.03</v>
      </c>
      <c r="E180" s="182">
        <f>(SUM(M180:X180)*D180)</f>
        <v>0</v>
      </c>
      <c r="F180" s="81">
        <v>44166</v>
      </c>
      <c r="G180" s="81">
        <v>44196</v>
      </c>
      <c r="H180" s="96"/>
      <c r="I180" s="93" t="s">
        <v>213</v>
      </c>
      <c r="J180" s="93" t="s">
        <v>193</v>
      </c>
      <c r="K180" s="246"/>
      <c r="L180" s="225"/>
      <c r="M180" s="139"/>
      <c r="N180" s="140"/>
      <c r="O180" s="422"/>
      <c r="P180" s="139"/>
      <c r="Q180" s="140"/>
      <c r="R180" s="422"/>
      <c r="S180" s="139"/>
      <c r="T180" s="140"/>
      <c r="U180" s="422"/>
      <c r="V180" s="139"/>
      <c r="W180" s="140"/>
      <c r="X180" s="143">
        <v>0</v>
      </c>
      <c r="Y180" s="603"/>
    </row>
    <row r="181" spans="2:25" ht="30" customHeight="1" thickBot="1">
      <c r="B181" s="215" t="s">
        <v>33</v>
      </c>
      <c r="C181" s="45" t="s">
        <v>443</v>
      </c>
      <c r="D181" s="86">
        <f>D182+D186+D191</f>
        <v>1</v>
      </c>
      <c r="E181" s="86">
        <f>E182+E186+E191</f>
        <v>0.55874000000000001</v>
      </c>
      <c r="F181" s="87"/>
      <c r="G181" s="87"/>
      <c r="H181" s="87"/>
      <c r="I181" s="87"/>
      <c r="J181" s="87"/>
      <c r="K181" s="334">
        <f>+K182+K186+K191</f>
        <v>170547.74</v>
      </c>
      <c r="L181" s="334">
        <f>+L182+L186+L191</f>
        <v>21000</v>
      </c>
      <c r="M181" s="89"/>
      <c r="N181" s="90"/>
      <c r="O181" s="415"/>
      <c r="P181" s="89"/>
      <c r="Q181" s="90"/>
      <c r="R181" s="415"/>
      <c r="S181" s="89"/>
      <c r="T181" s="90"/>
      <c r="U181" s="415"/>
      <c r="V181" s="89"/>
      <c r="W181" s="90"/>
      <c r="X181" s="91"/>
      <c r="Y181" s="216"/>
    </row>
    <row r="182" spans="2:25" ht="30">
      <c r="B182" s="12" t="s">
        <v>21</v>
      </c>
      <c r="C182" s="534" t="s">
        <v>468</v>
      </c>
      <c r="D182" s="13">
        <f>SUM(D183:D185)</f>
        <v>0.39999999999999997</v>
      </c>
      <c r="E182" s="13">
        <f>SUM(E183:E185)</f>
        <v>0.39999999999999991</v>
      </c>
      <c r="F182" s="94"/>
      <c r="G182" s="30"/>
      <c r="H182" s="30"/>
      <c r="I182" s="98" t="s">
        <v>241</v>
      </c>
      <c r="J182" s="31"/>
      <c r="K182" s="68"/>
      <c r="L182" s="128">
        <v>4800</v>
      </c>
      <c r="M182" s="184"/>
      <c r="N182" s="185"/>
      <c r="O182" s="430"/>
      <c r="P182" s="184"/>
      <c r="Q182" s="185"/>
      <c r="R182" s="430"/>
      <c r="S182" s="184"/>
      <c r="T182" s="185"/>
      <c r="U182" s="430"/>
      <c r="V182" s="184"/>
      <c r="W182" s="185"/>
      <c r="X182" s="186"/>
      <c r="Y182" s="219"/>
    </row>
    <row r="183" spans="2:25" ht="342.75" customHeight="1">
      <c r="B183" s="8" t="s">
        <v>4</v>
      </c>
      <c r="C183" s="535" t="s">
        <v>54</v>
      </c>
      <c r="D183" s="180">
        <v>0.2</v>
      </c>
      <c r="E183" s="180">
        <f>(SUM(M183:X183)*D183)</f>
        <v>0.19999999999999996</v>
      </c>
      <c r="F183" s="2">
        <v>43832</v>
      </c>
      <c r="G183" s="33">
        <v>44196</v>
      </c>
      <c r="H183" s="33"/>
      <c r="I183" s="34" t="s">
        <v>55</v>
      </c>
      <c r="J183" s="34" t="s">
        <v>242</v>
      </c>
      <c r="K183" s="66"/>
      <c r="L183" s="130"/>
      <c r="M183" s="131">
        <v>0.08</v>
      </c>
      <c r="N183" s="136">
        <v>0.09</v>
      </c>
      <c r="O183" s="420">
        <v>0.08</v>
      </c>
      <c r="P183" s="135">
        <v>0.08</v>
      </c>
      <c r="Q183" s="132">
        <v>0.08</v>
      </c>
      <c r="R183" s="421">
        <v>0.09</v>
      </c>
      <c r="S183" s="131">
        <v>0.08</v>
      </c>
      <c r="T183" s="136">
        <v>0.08</v>
      </c>
      <c r="U183" s="420">
        <v>0.09</v>
      </c>
      <c r="V183" s="135">
        <v>0.08</v>
      </c>
      <c r="W183" s="132">
        <v>0.08</v>
      </c>
      <c r="X183" s="134">
        <v>0.09</v>
      </c>
      <c r="Y183" s="562" t="s">
        <v>549</v>
      </c>
    </row>
    <row r="184" spans="2:25" ht="134.25" customHeight="1">
      <c r="B184" s="8" t="s">
        <v>5</v>
      </c>
      <c r="C184" s="535" t="s">
        <v>243</v>
      </c>
      <c r="D184" s="180">
        <v>0.15</v>
      </c>
      <c r="E184" s="180">
        <f>(SUM(M184:X184)*D184)</f>
        <v>0.14999999999999997</v>
      </c>
      <c r="F184" s="2">
        <v>43832</v>
      </c>
      <c r="G184" s="33">
        <v>44196</v>
      </c>
      <c r="H184" s="33"/>
      <c r="I184" s="34" t="s">
        <v>55</v>
      </c>
      <c r="J184" s="34" t="s">
        <v>242</v>
      </c>
      <c r="K184" s="66"/>
      <c r="L184" s="130"/>
      <c r="M184" s="131">
        <v>0.08</v>
      </c>
      <c r="N184" s="132">
        <v>0.08</v>
      </c>
      <c r="O184" s="420">
        <v>0.08</v>
      </c>
      <c r="P184" s="131">
        <v>0.08</v>
      </c>
      <c r="Q184" s="132">
        <v>0.08</v>
      </c>
      <c r="R184" s="420">
        <v>0.09</v>
      </c>
      <c r="S184" s="131">
        <v>0.08</v>
      </c>
      <c r="T184" s="132">
        <v>0.09</v>
      </c>
      <c r="U184" s="420">
        <v>0.09</v>
      </c>
      <c r="V184" s="131">
        <v>0.08</v>
      </c>
      <c r="W184" s="132">
        <v>0.08</v>
      </c>
      <c r="X184" s="134">
        <v>0.09</v>
      </c>
      <c r="Y184" s="562" t="s">
        <v>550</v>
      </c>
    </row>
    <row r="185" spans="2:25" ht="60">
      <c r="B185" s="74" t="s">
        <v>6</v>
      </c>
      <c r="C185" s="550" t="s">
        <v>56</v>
      </c>
      <c r="D185" s="204">
        <v>0.05</v>
      </c>
      <c r="E185" s="204">
        <f>(SUM(M185:X185)*D185)</f>
        <v>0.05</v>
      </c>
      <c r="F185" s="205">
        <v>43832</v>
      </c>
      <c r="G185" s="77">
        <v>44196</v>
      </c>
      <c r="H185" s="77"/>
      <c r="I185" s="99" t="s">
        <v>244</v>
      </c>
      <c r="J185" s="99" t="s">
        <v>245</v>
      </c>
      <c r="K185" s="101"/>
      <c r="L185" s="138"/>
      <c r="M185" s="139"/>
      <c r="N185" s="140"/>
      <c r="O185" s="422"/>
      <c r="P185" s="135"/>
      <c r="Q185" s="136"/>
      <c r="R185" s="421"/>
      <c r="S185" s="135"/>
      <c r="T185" s="136"/>
      <c r="U185" s="421"/>
      <c r="V185" s="135"/>
      <c r="W185" s="136"/>
      <c r="X185" s="133">
        <v>1</v>
      </c>
      <c r="Y185" s="356" t="s">
        <v>527</v>
      </c>
    </row>
    <row r="186" spans="2:25" ht="74.25" customHeight="1">
      <c r="B186" s="308" t="s">
        <v>24</v>
      </c>
      <c r="C186" s="536" t="s">
        <v>469</v>
      </c>
      <c r="D186" s="106">
        <f>SUM(D187:D190)</f>
        <v>0.19999999999999998</v>
      </c>
      <c r="E186" s="106">
        <f>SUM(E187:E190)</f>
        <v>0.1145</v>
      </c>
      <c r="F186" s="107"/>
      <c r="G186" s="108"/>
      <c r="H186" s="108"/>
      <c r="I186" s="251" t="s">
        <v>241</v>
      </c>
      <c r="J186" s="109"/>
      <c r="K186" s="324"/>
      <c r="L186" s="325">
        <v>1200</v>
      </c>
      <c r="M186" s="326"/>
      <c r="N186" s="198"/>
      <c r="O186" s="424"/>
      <c r="P186" s="326"/>
      <c r="Q186" s="198"/>
      <c r="R186" s="424"/>
      <c r="S186" s="326"/>
      <c r="T186" s="198"/>
      <c r="U186" s="424"/>
      <c r="V186" s="326"/>
      <c r="W186" s="198"/>
      <c r="X186" s="327"/>
      <c r="Y186" s="350"/>
    </row>
    <row r="187" spans="2:25" ht="66" customHeight="1">
      <c r="B187" s="8" t="s">
        <v>9</v>
      </c>
      <c r="C187" s="42" t="s">
        <v>246</v>
      </c>
      <c r="D187" s="180">
        <v>0.04</v>
      </c>
      <c r="E187" s="180">
        <f>(SUM(M187:X187)*D187)</f>
        <v>0.02</v>
      </c>
      <c r="F187" s="2">
        <v>43832</v>
      </c>
      <c r="G187" s="33">
        <v>44196</v>
      </c>
      <c r="H187" s="33"/>
      <c r="I187" s="34" t="s">
        <v>55</v>
      </c>
      <c r="J187" s="34" t="s">
        <v>242</v>
      </c>
      <c r="K187" s="66"/>
      <c r="L187" s="130"/>
      <c r="M187" s="131">
        <v>0.5</v>
      </c>
      <c r="N187" s="136"/>
      <c r="O187" s="421"/>
      <c r="P187" s="135"/>
      <c r="Q187" s="132">
        <v>0</v>
      </c>
      <c r="R187" s="421"/>
      <c r="S187" s="135">
        <v>0</v>
      </c>
      <c r="T187" s="136">
        <v>0</v>
      </c>
      <c r="U187" s="421">
        <v>0</v>
      </c>
      <c r="V187" s="135">
        <v>0</v>
      </c>
      <c r="W187" s="136">
        <v>0</v>
      </c>
      <c r="X187" s="134">
        <v>0</v>
      </c>
      <c r="Y187" s="562" t="s">
        <v>551</v>
      </c>
    </row>
    <row r="188" spans="2:25" ht="194.25" customHeight="1">
      <c r="B188" s="8" t="s">
        <v>10</v>
      </c>
      <c r="C188" s="535" t="s">
        <v>247</v>
      </c>
      <c r="D188" s="180">
        <v>0.09</v>
      </c>
      <c r="E188" s="180">
        <f>(SUM(M188:X188)*D188)</f>
        <v>4.9500000000000002E-2</v>
      </c>
      <c r="F188" s="2">
        <v>43832</v>
      </c>
      <c r="G188" s="33">
        <v>44196</v>
      </c>
      <c r="H188" s="33"/>
      <c r="I188" s="34" t="s">
        <v>55</v>
      </c>
      <c r="J188" s="34" t="s">
        <v>242</v>
      </c>
      <c r="K188" s="66"/>
      <c r="L188" s="130"/>
      <c r="M188" s="131">
        <v>0.11</v>
      </c>
      <c r="N188" s="132">
        <v>0.11</v>
      </c>
      <c r="O188" s="420">
        <v>0.11</v>
      </c>
      <c r="P188" s="131">
        <v>0.11</v>
      </c>
      <c r="Q188" s="132">
        <v>0.11</v>
      </c>
      <c r="R188" s="420">
        <v>0</v>
      </c>
      <c r="S188" s="131">
        <v>0</v>
      </c>
      <c r="T188" s="132">
        <v>0</v>
      </c>
      <c r="U188" s="420">
        <v>0</v>
      </c>
      <c r="V188" s="135">
        <v>0</v>
      </c>
      <c r="W188" s="136">
        <v>0</v>
      </c>
      <c r="X188" s="134">
        <v>0</v>
      </c>
      <c r="Y188" s="562" t="s">
        <v>552</v>
      </c>
    </row>
    <row r="189" spans="2:25" ht="138.75" customHeight="1">
      <c r="B189" s="8" t="s">
        <v>11</v>
      </c>
      <c r="C189" s="535" t="s">
        <v>248</v>
      </c>
      <c r="D189" s="180">
        <v>0.05</v>
      </c>
      <c r="E189" s="180">
        <f>(SUM(M189:X189)*D189)</f>
        <v>2.5000000000000001E-2</v>
      </c>
      <c r="F189" s="2">
        <v>43832</v>
      </c>
      <c r="G189" s="33">
        <v>44196</v>
      </c>
      <c r="H189" s="33"/>
      <c r="I189" s="34" t="s">
        <v>55</v>
      </c>
      <c r="J189" s="34" t="s">
        <v>242</v>
      </c>
      <c r="K189" s="66"/>
      <c r="L189" s="130"/>
      <c r="M189" s="135"/>
      <c r="N189" s="136"/>
      <c r="O189" s="421"/>
      <c r="P189" s="131"/>
      <c r="Q189" s="136">
        <v>0.5</v>
      </c>
      <c r="R189" s="421"/>
      <c r="S189" s="135"/>
      <c r="T189" s="136"/>
      <c r="U189" s="420">
        <v>0</v>
      </c>
      <c r="V189" s="135">
        <v>0</v>
      </c>
      <c r="W189" s="136">
        <v>0</v>
      </c>
      <c r="X189" s="134">
        <v>0</v>
      </c>
      <c r="Y189" s="562" t="s">
        <v>553</v>
      </c>
    </row>
    <row r="190" spans="2:25" ht="60">
      <c r="B190" s="74" t="s">
        <v>12</v>
      </c>
      <c r="C190" s="75" t="s">
        <v>56</v>
      </c>
      <c r="D190" s="204">
        <v>0.02</v>
      </c>
      <c r="E190" s="204">
        <f>(SUM(M190:X190)*D190)</f>
        <v>0.02</v>
      </c>
      <c r="F190" s="205">
        <v>43832</v>
      </c>
      <c r="G190" s="77">
        <v>44196</v>
      </c>
      <c r="H190" s="77"/>
      <c r="I190" s="78" t="s">
        <v>244</v>
      </c>
      <c r="J190" s="99" t="s">
        <v>245</v>
      </c>
      <c r="K190" s="101"/>
      <c r="L190" s="138"/>
      <c r="M190" s="139"/>
      <c r="N190" s="140"/>
      <c r="O190" s="422"/>
      <c r="P190" s="135"/>
      <c r="Q190" s="136"/>
      <c r="R190" s="421"/>
      <c r="S190" s="135"/>
      <c r="T190" s="136"/>
      <c r="U190" s="421"/>
      <c r="V190" s="135"/>
      <c r="W190" s="136"/>
      <c r="X190" s="133">
        <v>1</v>
      </c>
      <c r="Y190" s="356" t="s">
        <v>527</v>
      </c>
    </row>
    <row r="191" spans="2:25" ht="45">
      <c r="B191" s="308" t="s">
        <v>23</v>
      </c>
      <c r="C191" s="551" t="s">
        <v>473</v>
      </c>
      <c r="D191" s="106">
        <f>SUM(D192:D194)</f>
        <v>0.4</v>
      </c>
      <c r="E191" s="106">
        <f>SUM(E192:E192)</f>
        <v>4.4240000000000008E-2</v>
      </c>
      <c r="F191" s="107"/>
      <c r="G191" s="108"/>
      <c r="H191" s="108"/>
      <c r="I191" s="251"/>
      <c r="J191" s="251"/>
      <c r="K191" s="324">
        <v>170547.74</v>
      </c>
      <c r="L191" s="325">
        <v>15000</v>
      </c>
      <c r="M191" s="326"/>
      <c r="N191" s="198"/>
      <c r="O191" s="424"/>
      <c r="P191" s="326"/>
      <c r="Q191" s="198"/>
      <c r="R191" s="424"/>
      <c r="S191" s="326"/>
      <c r="T191" s="198"/>
      <c r="U191" s="424"/>
      <c r="V191" s="326"/>
      <c r="W191" s="198"/>
      <c r="X191" s="327"/>
      <c r="Y191" s="350"/>
    </row>
    <row r="192" spans="2:25" ht="162.75" customHeight="1">
      <c r="B192" s="74" t="s">
        <v>15</v>
      </c>
      <c r="C192" s="550" t="s">
        <v>249</v>
      </c>
      <c r="D192" s="204">
        <v>0.05</v>
      </c>
      <c r="E192" s="204">
        <f>(SUM(M192:X192)*D192)</f>
        <v>4.4240000000000008E-2</v>
      </c>
      <c r="F192" s="205">
        <v>43832</v>
      </c>
      <c r="G192" s="77">
        <v>44196</v>
      </c>
      <c r="H192" s="77"/>
      <c r="I192" s="99" t="s">
        <v>250</v>
      </c>
      <c r="J192" s="99" t="s">
        <v>251</v>
      </c>
      <c r="K192" s="101"/>
      <c r="L192" s="138"/>
      <c r="M192" s="247">
        <v>0.1</v>
      </c>
      <c r="N192" s="142">
        <v>0.03</v>
      </c>
      <c r="O192" s="437">
        <v>0.05</v>
      </c>
      <c r="P192" s="131">
        <v>4.7999999999999996E-3</v>
      </c>
      <c r="Q192" s="167">
        <v>0</v>
      </c>
      <c r="R192" s="420">
        <v>0.05</v>
      </c>
      <c r="S192" s="131">
        <v>0.14000000000000001</v>
      </c>
      <c r="T192" s="132">
        <v>0.12</v>
      </c>
      <c r="U192" s="420">
        <v>0.18</v>
      </c>
      <c r="V192" s="131">
        <v>7.0000000000000007E-2</v>
      </c>
      <c r="W192" s="132">
        <v>0.05</v>
      </c>
      <c r="X192" s="133">
        <v>0.09</v>
      </c>
      <c r="Y192" s="562" t="s">
        <v>485</v>
      </c>
    </row>
    <row r="193" spans="2:28" ht="163.5" customHeight="1">
      <c r="B193" s="8" t="s">
        <v>16</v>
      </c>
      <c r="C193" s="543" t="s">
        <v>567</v>
      </c>
      <c r="D193" s="180">
        <v>0.25</v>
      </c>
      <c r="E193" s="180">
        <f>(SUM(M193:X193)*D193)</f>
        <v>0.22120000000000004</v>
      </c>
      <c r="F193" s="2">
        <v>43832</v>
      </c>
      <c r="G193" s="33">
        <v>44196</v>
      </c>
      <c r="H193" s="33"/>
      <c r="I193" s="35" t="s">
        <v>252</v>
      </c>
      <c r="J193" s="34" t="s">
        <v>253</v>
      </c>
      <c r="K193" s="66"/>
      <c r="L193" s="130"/>
      <c r="M193" s="131">
        <v>0.1</v>
      </c>
      <c r="N193" s="132">
        <v>0.03</v>
      </c>
      <c r="O193" s="420">
        <v>0.05</v>
      </c>
      <c r="P193" s="131">
        <v>4.7999999999999996E-3</v>
      </c>
      <c r="Q193" s="132">
        <v>0</v>
      </c>
      <c r="R193" s="420">
        <v>0.05</v>
      </c>
      <c r="S193" s="131">
        <v>0.14000000000000001</v>
      </c>
      <c r="T193" s="132">
        <v>0.12</v>
      </c>
      <c r="U193" s="420">
        <v>0.18</v>
      </c>
      <c r="V193" s="131">
        <v>7.0000000000000007E-2</v>
      </c>
      <c r="W193" s="132">
        <v>0.05</v>
      </c>
      <c r="X193" s="133">
        <v>0.09</v>
      </c>
      <c r="Y193" s="562" t="s">
        <v>566</v>
      </c>
      <c r="Z193" s="382">
        <f>31263.71/K191*100</f>
        <v>18.331354024392233</v>
      </c>
      <c r="AA193" s="499"/>
      <c r="AB193" s="382">
        <f>+K191/7761.49*100%</f>
        <v>21.973582392040704</v>
      </c>
    </row>
    <row r="194" spans="2:28" ht="30.75" thickBot="1">
      <c r="B194" s="74" t="s">
        <v>58</v>
      </c>
      <c r="C194" s="550" t="s">
        <v>254</v>
      </c>
      <c r="D194" s="204">
        <v>0.1</v>
      </c>
      <c r="E194" s="204">
        <f>(SUM(M194:X194)*D194)</f>
        <v>0</v>
      </c>
      <c r="F194" s="205">
        <v>43832</v>
      </c>
      <c r="G194" s="77">
        <v>44196</v>
      </c>
      <c r="H194" s="77"/>
      <c r="I194" s="99" t="s">
        <v>255</v>
      </c>
      <c r="J194" s="99" t="s">
        <v>251</v>
      </c>
      <c r="K194" s="101"/>
      <c r="L194" s="138"/>
      <c r="M194" s="247"/>
      <c r="N194" s="142"/>
      <c r="O194" s="437"/>
      <c r="P194" s="247"/>
      <c r="Q194" s="142"/>
      <c r="R194" s="437"/>
      <c r="S194" s="247"/>
      <c r="T194" s="142"/>
      <c r="U194" s="437"/>
      <c r="V194" s="247"/>
      <c r="W194" s="142"/>
      <c r="X194" s="143"/>
      <c r="Y194" s="208"/>
    </row>
    <row r="195" spans="2:28" ht="46.5" customHeight="1" thickBot="1">
      <c r="B195" s="215" t="s">
        <v>33</v>
      </c>
      <c r="C195" s="552" t="s">
        <v>262</v>
      </c>
      <c r="D195" s="86">
        <f>+D196+D202+D206+D210+D213+D216+D219+D222+D225+D228+D233+D236+D243+D250</f>
        <v>1</v>
      </c>
      <c r="E195" s="86">
        <f>+E196+E202+E206+E210+E213+E216+E219+E222+E225+E228+E233+E236+E243+E250</f>
        <v>0.9346500000000002</v>
      </c>
      <c r="F195" s="87"/>
      <c r="G195" s="87"/>
      <c r="H195" s="87"/>
      <c r="I195" s="87"/>
      <c r="J195" s="298"/>
      <c r="K195" s="331">
        <f>+K196+K202+K206+K210+K213+K216+K219+K222+K225+K228+K236+K243+K250+K233</f>
        <v>148423</v>
      </c>
      <c r="L195" s="334">
        <f>+L196+L202+L206+L210+L213+L216+L219+L222+L225+L228+L236+L243+L250</f>
        <v>55000</v>
      </c>
      <c r="M195" s="89"/>
      <c r="N195" s="90"/>
      <c r="O195" s="415"/>
      <c r="P195" s="89"/>
      <c r="Q195" s="90"/>
      <c r="R195" s="415"/>
      <c r="S195" s="89"/>
      <c r="T195" s="90"/>
      <c r="U195" s="415"/>
      <c r="V195" s="89"/>
      <c r="W195" s="90"/>
      <c r="X195" s="91"/>
      <c r="Y195" s="216"/>
    </row>
    <row r="196" spans="2:28" ht="30">
      <c r="B196" s="241" t="s">
        <v>21</v>
      </c>
      <c r="C196" s="542" t="s">
        <v>263</v>
      </c>
      <c r="D196" s="15">
        <f>SUM(D197:D201)</f>
        <v>0.1</v>
      </c>
      <c r="E196" s="15">
        <f>SUM(E197:E201)</f>
        <v>0.1</v>
      </c>
      <c r="F196" s="51"/>
      <c r="G196" s="40"/>
      <c r="H196" s="40"/>
      <c r="I196" s="97" t="s">
        <v>241</v>
      </c>
      <c r="J196" s="295"/>
      <c r="K196" s="296">
        <v>5870</v>
      </c>
      <c r="L196" s="183">
        <f>5500+1100</f>
        <v>6600</v>
      </c>
      <c r="M196" s="184"/>
      <c r="N196" s="185"/>
      <c r="O196" s="430"/>
      <c r="P196" s="184"/>
      <c r="Q196" s="185"/>
      <c r="R196" s="430"/>
      <c r="S196" s="184"/>
      <c r="T196" s="185"/>
      <c r="U196" s="430"/>
      <c r="V196" s="184"/>
      <c r="W196" s="185"/>
      <c r="X196" s="186"/>
      <c r="Y196" s="297"/>
    </row>
    <row r="197" spans="2:28" ht="143.25" customHeight="1">
      <c r="B197" s="110" t="s">
        <v>4</v>
      </c>
      <c r="C197" s="535" t="s">
        <v>264</v>
      </c>
      <c r="D197" s="180">
        <v>0.02</v>
      </c>
      <c r="E197" s="180">
        <f>(SUM(M197:X197)*D197)</f>
        <v>0.02</v>
      </c>
      <c r="F197" s="2">
        <v>43466</v>
      </c>
      <c r="G197" s="33">
        <v>43830</v>
      </c>
      <c r="H197" s="33"/>
      <c r="I197" s="34" t="s">
        <v>55</v>
      </c>
      <c r="J197" s="43" t="s">
        <v>265</v>
      </c>
      <c r="K197" s="35"/>
      <c r="L197" s="130"/>
      <c r="M197" s="131">
        <v>0.3</v>
      </c>
      <c r="N197" s="132">
        <v>0.2</v>
      </c>
      <c r="O197" s="420">
        <v>0.25</v>
      </c>
      <c r="P197" s="131">
        <v>0</v>
      </c>
      <c r="Q197" s="132">
        <v>0</v>
      </c>
      <c r="R197" s="420">
        <v>0.25</v>
      </c>
      <c r="S197" s="131"/>
      <c r="T197" s="132"/>
      <c r="U197" s="420"/>
      <c r="V197" s="131"/>
      <c r="W197" s="132"/>
      <c r="X197" s="133"/>
      <c r="Y197" s="560" t="s">
        <v>458</v>
      </c>
    </row>
    <row r="198" spans="2:28" ht="143.25" customHeight="1">
      <c r="B198" s="110" t="s">
        <v>5</v>
      </c>
      <c r="C198" s="535" t="s">
        <v>266</v>
      </c>
      <c r="D198" s="180">
        <v>0.02</v>
      </c>
      <c r="E198" s="180">
        <f>(SUM(M198:X198)*D198)</f>
        <v>0.02</v>
      </c>
      <c r="F198" s="2">
        <v>43466</v>
      </c>
      <c r="G198" s="33">
        <v>43830</v>
      </c>
      <c r="H198" s="33"/>
      <c r="I198" s="34" t="s">
        <v>55</v>
      </c>
      <c r="J198" s="43" t="s">
        <v>265</v>
      </c>
      <c r="K198" s="35"/>
      <c r="L198" s="130"/>
      <c r="M198" s="131">
        <v>0.3</v>
      </c>
      <c r="N198" s="132">
        <v>0.2</v>
      </c>
      <c r="O198" s="420">
        <v>0.25</v>
      </c>
      <c r="P198" s="131">
        <v>0</v>
      </c>
      <c r="Q198" s="132">
        <v>0</v>
      </c>
      <c r="R198" s="420">
        <v>0.25</v>
      </c>
      <c r="S198" s="131"/>
      <c r="T198" s="132"/>
      <c r="U198" s="420"/>
      <c r="V198" s="131"/>
      <c r="W198" s="132"/>
      <c r="X198" s="133"/>
      <c r="Y198" s="560" t="s">
        <v>457</v>
      </c>
    </row>
    <row r="199" spans="2:28" ht="141" customHeight="1">
      <c r="B199" s="110" t="s">
        <v>6</v>
      </c>
      <c r="C199" s="535" t="s">
        <v>267</v>
      </c>
      <c r="D199" s="180">
        <v>0.02</v>
      </c>
      <c r="E199" s="180">
        <f>(SUM(M199:X199)*D199)</f>
        <v>0.02</v>
      </c>
      <c r="F199" s="2">
        <v>43466</v>
      </c>
      <c r="G199" s="33">
        <v>43830</v>
      </c>
      <c r="H199" s="33"/>
      <c r="I199" s="34" t="s">
        <v>55</v>
      </c>
      <c r="J199" s="43" t="s">
        <v>265</v>
      </c>
      <c r="K199" s="35"/>
      <c r="L199" s="130"/>
      <c r="M199" s="131">
        <v>0.3</v>
      </c>
      <c r="N199" s="132">
        <v>0.2</v>
      </c>
      <c r="O199" s="420">
        <v>0.25</v>
      </c>
      <c r="P199" s="131">
        <v>0</v>
      </c>
      <c r="Q199" s="132">
        <v>0</v>
      </c>
      <c r="R199" s="420">
        <v>0.25</v>
      </c>
      <c r="S199" s="131"/>
      <c r="T199" s="132"/>
      <c r="U199" s="420"/>
      <c r="V199" s="131"/>
      <c r="W199" s="132"/>
      <c r="X199" s="133"/>
      <c r="Y199" s="561" t="s">
        <v>459</v>
      </c>
    </row>
    <row r="200" spans="2:28" ht="135" customHeight="1">
      <c r="B200" s="110" t="s">
        <v>7</v>
      </c>
      <c r="C200" s="543" t="s">
        <v>268</v>
      </c>
      <c r="D200" s="180">
        <v>0.02</v>
      </c>
      <c r="E200" s="180">
        <f>(SUM(M200:X200)*D200)</f>
        <v>0.02</v>
      </c>
      <c r="F200" s="2">
        <v>43466</v>
      </c>
      <c r="G200" s="33">
        <v>43830</v>
      </c>
      <c r="H200" s="33"/>
      <c r="I200" s="34" t="s">
        <v>55</v>
      </c>
      <c r="J200" s="43" t="s">
        <v>265</v>
      </c>
      <c r="K200" s="35"/>
      <c r="L200" s="130"/>
      <c r="M200" s="131">
        <v>0.3</v>
      </c>
      <c r="N200" s="132">
        <v>0.2</v>
      </c>
      <c r="O200" s="420">
        <v>0.25</v>
      </c>
      <c r="P200" s="131"/>
      <c r="Q200" s="132"/>
      <c r="R200" s="420">
        <v>0.25</v>
      </c>
      <c r="S200" s="131"/>
      <c r="T200" s="132"/>
      <c r="U200" s="420"/>
      <c r="V200" s="131"/>
      <c r="W200" s="132"/>
      <c r="X200" s="133"/>
      <c r="Y200" s="561" t="s">
        <v>460</v>
      </c>
    </row>
    <row r="201" spans="2:28" ht="248.25" customHeight="1">
      <c r="B201" s="255" t="s">
        <v>8</v>
      </c>
      <c r="C201" s="553" t="s">
        <v>269</v>
      </c>
      <c r="D201" s="257">
        <v>0.02</v>
      </c>
      <c r="E201" s="257">
        <f>(SUM(M201:X201)*D201)</f>
        <v>0.02</v>
      </c>
      <c r="F201" s="181">
        <v>43586</v>
      </c>
      <c r="G201" s="258">
        <v>43830</v>
      </c>
      <c r="H201" s="258"/>
      <c r="I201" s="259" t="s">
        <v>270</v>
      </c>
      <c r="J201" s="256" t="s">
        <v>265</v>
      </c>
      <c r="K201" s="260"/>
      <c r="L201" s="395"/>
      <c r="M201" s="403"/>
      <c r="N201" s="261"/>
      <c r="O201" s="438"/>
      <c r="P201" s="403"/>
      <c r="Q201" s="229">
        <v>0.35</v>
      </c>
      <c r="R201" s="434">
        <v>0.5</v>
      </c>
      <c r="S201" s="228">
        <v>0</v>
      </c>
      <c r="T201" s="262"/>
      <c r="U201" s="438"/>
      <c r="V201" s="403"/>
      <c r="W201" s="229">
        <v>0.05</v>
      </c>
      <c r="X201" s="230">
        <v>0.1</v>
      </c>
      <c r="Y201" s="560" t="s">
        <v>590</v>
      </c>
    </row>
    <row r="202" spans="2:28" ht="30">
      <c r="B202" s="104" t="s">
        <v>24</v>
      </c>
      <c r="C202" s="536" t="s">
        <v>271</v>
      </c>
      <c r="D202" s="106">
        <f>SUM(D203:D205)</f>
        <v>0.1</v>
      </c>
      <c r="E202" s="106">
        <f>SUM(E203:E205)</f>
        <v>0.1</v>
      </c>
      <c r="F202" s="107"/>
      <c r="G202" s="108"/>
      <c r="H202" s="108"/>
      <c r="I202" s="109" t="s">
        <v>272</v>
      </c>
      <c r="J202" s="252"/>
      <c r="K202" s="197"/>
      <c r="L202" s="325">
        <f>5500+1100</f>
        <v>6600</v>
      </c>
      <c r="M202" s="404"/>
      <c r="N202" s="197"/>
      <c r="O202" s="325"/>
      <c r="P202" s="404"/>
      <c r="Q202" s="197"/>
      <c r="R202" s="325"/>
      <c r="S202" s="404"/>
      <c r="T202" s="197"/>
      <c r="U202" s="325"/>
      <c r="V202" s="404"/>
      <c r="W202" s="197"/>
      <c r="X202" s="405"/>
      <c r="Y202" s="495"/>
    </row>
    <row r="203" spans="2:28" ht="409.5" customHeight="1">
      <c r="B203" s="110" t="s">
        <v>9</v>
      </c>
      <c r="C203" s="554" t="s">
        <v>273</v>
      </c>
      <c r="D203" s="180">
        <v>3.5000000000000003E-2</v>
      </c>
      <c r="E203" s="180">
        <f>(SUM(M203:X203)*D203)</f>
        <v>3.5000000000000003E-2</v>
      </c>
      <c r="F203" s="2">
        <v>43466</v>
      </c>
      <c r="G203" s="33">
        <v>43830</v>
      </c>
      <c r="H203" s="33"/>
      <c r="I203" s="34" t="s">
        <v>55</v>
      </c>
      <c r="J203" s="43" t="s">
        <v>265</v>
      </c>
      <c r="K203" s="35"/>
      <c r="L203" s="130"/>
      <c r="M203" s="131">
        <v>0.05</v>
      </c>
      <c r="N203" s="132">
        <v>0</v>
      </c>
      <c r="O203" s="420">
        <v>0</v>
      </c>
      <c r="P203" s="131">
        <v>0</v>
      </c>
      <c r="Q203" s="132">
        <v>0</v>
      </c>
      <c r="R203" s="420">
        <v>0</v>
      </c>
      <c r="S203" s="131">
        <v>0.1</v>
      </c>
      <c r="T203" s="132">
        <v>0.1</v>
      </c>
      <c r="U203" s="420"/>
      <c r="V203" s="131">
        <v>0.25</v>
      </c>
      <c r="W203" s="132">
        <v>0.25</v>
      </c>
      <c r="X203" s="133">
        <v>0.25</v>
      </c>
      <c r="Y203" s="560" t="s">
        <v>591</v>
      </c>
    </row>
    <row r="204" spans="2:28" ht="327" customHeight="1">
      <c r="B204" s="110" t="s">
        <v>10</v>
      </c>
      <c r="C204" s="554" t="s">
        <v>274</v>
      </c>
      <c r="D204" s="180">
        <v>3.5000000000000003E-2</v>
      </c>
      <c r="E204" s="180">
        <f>(SUM(M204:X204)*D204)</f>
        <v>3.5000000000000003E-2</v>
      </c>
      <c r="F204" s="2">
        <v>43497</v>
      </c>
      <c r="G204" s="33">
        <v>43830</v>
      </c>
      <c r="H204" s="33"/>
      <c r="I204" s="34" t="s">
        <v>55</v>
      </c>
      <c r="J204" s="43" t="s">
        <v>265</v>
      </c>
      <c r="K204" s="35"/>
      <c r="L204" s="130"/>
      <c r="M204" s="131">
        <v>0.05</v>
      </c>
      <c r="N204" s="132">
        <v>0</v>
      </c>
      <c r="O204" s="420">
        <v>0</v>
      </c>
      <c r="P204" s="131">
        <v>0</v>
      </c>
      <c r="Q204" s="132">
        <v>0</v>
      </c>
      <c r="R204" s="420">
        <v>0</v>
      </c>
      <c r="S204" s="131">
        <v>0.1</v>
      </c>
      <c r="T204" s="132">
        <v>0.1</v>
      </c>
      <c r="U204" s="420"/>
      <c r="V204" s="131">
        <v>0.3</v>
      </c>
      <c r="W204" s="132">
        <v>0.25</v>
      </c>
      <c r="X204" s="133">
        <v>0.2</v>
      </c>
      <c r="Y204" s="560" t="s">
        <v>592</v>
      </c>
    </row>
    <row r="205" spans="2:28" ht="30">
      <c r="B205" s="255" t="s">
        <v>11</v>
      </c>
      <c r="C205" s="553" t="s">
        <v>269</v>
      </c>
      <c r="D205" s="257">
        <v>0.03</v>
      </c>
      <c r="E205" s="257">
        <f>(SUM(M205:X205)*D205)</f>
        <v>0.03</v>
      </c>
      <c r="F205" s="181">
        <v>43617</v>
      </c>
      <c r="G205" s="258">
        <v>43830</v>
      </c>
      <c r="H205" s="258"/>
      <c r="I205" s="259" t="s">
        <v>270</v>
      </c>
      <c r="J205" s="256" t="s">
        <v>265</v>
      </c>
      <c r="K205" s="260"/>
      <c r="L205" s="395"/>
      <c r="M205" s="403"/>
      <c r="N205" s="261"/>
      <c r="O205" s="438"/>
      <c r="P205" s="403"/>
      <c r="Q205" s="229"/>
      <c r="R205" s="434"/>
      <c r="S205" s="228"/>
      <c r="T205" s="262"/>
      <c r="U205" s="438"/>
      <c r="V205" s="403"/>
      <c r="W205" s="229">
        <v>0.5</v>
      </c>
      <c r="X205" s="230">
        <v>0.5</v>
      </c>
      <c r="Y205" s="254" t="s">
        <v>593</v>
      </c>
    </row>
    <row r="206" spans="2:28" ht="50.25" customHeight="1">
      <c r="B206" s="104" t="s">
        <v>23</v>
      </c>
      <c r="C206" s="536" t="s">
        <v>275</v>
      </c>
      <c r="D206" s="106">
        <f>SUM(D207:D209)</f>
        <v>0.1</v>
      </c>
      <c r="E206" s="106">
        <f>SUM(E207:E209)</f>
        <v>0.1</v>
      </c>
      <c r="F206" s="250"/>
      <c r="G206" s="108"/>
      <c r="H206" s="108"/>
      <c r="I206" s="251" t="s">
        <v>241</v>
      </c>
      <c r="J206" s="252"/>
      <c r="K206" s="264"/>
      <c r="L206" s="325">
        <v>5500</v>
      </c>
      <c r="M206" s="326"/>
      <c r="N206" s="198"/>
      <c r="O206" s="424"/>
      <c r="P206" s="326"/>
      <c r="Q206" s="198"/>
      <c r="R206" s="424"/>
      <c r="S206" s="326"/>
      <c r="T206" s="198"/>
      <c r="U206" s="424"/>
      <c r="V206" s="326"/>
      <c r="W206" s="198"/>
      <c r="X206" s="327"/>
      <c r="Y206" s="253"/>
    </row>
    <row r="207" spans="2:28" ht="108" customHeight="1">
      <c r="B207" s="110" t="s">
        <v>15</v>
      </c>
      <c r="C207" s="535" t="s">
        <v>276</v>
      </c>
      <c r="D207" s="180">
        <v>3.5000000000000003E-2</v>
      </c>
      <c r="E207" s="180">
        <f>(SUM(M207:X207)*D207)</f>
        <v>3.5000000000000003E-2</v>
      </c>
      <c r="F207" s="2">
        <v>43466</v>
      </c>
      <c r="G207" s="33">
        <v>43830</v>
      </c>
      <c r="H207" s="33"/>
      <c r="I207" s="34" t="s">
        <v>55</v>
      </c>
      <c r="J207" s="43" t="s">
        <v>265</v>
      </c>
      <c r="K207" s="35"/>
      <c r="L207" s="130"/>
      <c r="M207" s="131">
        <v>0.3</v>
      </c>
      <c r="N207" s="132">
        <v>0.2</v>
      </c>
      <c r="O207" s="420">
        <v>0.25</v>
      </c>
      <c r="P207" s="131">
        <v>0.25</v>
      </c>
      <c r="Q207" s="132"/>
      <c r="R207" s="420"/>
      <c r="S207" s="131"/>
      <c r="T207" s="132"/>
      <c r="U207" s="420"/>
      <c r="V207" s="131"/>
      <c r="W207" s="132"/>
      <c r="X207" s="133"/>
      <c r="Y207" s="560" t="s">
        <v>465</v>
      </c>
    </row>
    <row r="208" spans="2:28" ht="105">
      <c r="B208" s="110" t="s">
        <v>16</v>
      </c>
      <c r="C208" s="535" t="s">
        <v>277</v>
      </c>
      <c r="D208" s="180">
        <v>3.5000000000000003E-2</v>
      </c>
      <c r="E208" s="180">
        <f>(SUM(M208:X208)*D208)</f>
        <v>3.5000000000000003E-2</v>
      </c>
      <c r="F208" s="2">
        <v>43466</v>
      </c>
      <c r="G208" s="33">
        <v>43830</v>
      </c>
      <c r="H208" s="33"/>
      <c r="I208" s="34" t="s">
        <v>55</v>
      </c>
      <c r="J208" s="43" t="s">
        <v>265</v>
      </c>
      <c r="K208" s="35"/>
      <c r="L208" s="130"/>
      <c r="M208" s="131">
        <v>0.3</v>
      </c>
      <c r="N208" s="132">
        <v>0.2</v>
      </c>
      <c r="O208" s="420">
        <v>0.25</v>
      </c>
      <c r="P208" s="131">
        <v>0.25</v>
      </c>
      <c r="Q208" s="132"/>
      <c r="R208" s="420"/>
      <c r="S208" s="131"/>
      <c r="T208" s="132"/>
      <c r="U208" s="420"/>
      <c r="V208" s="131"/>
      <c r="W208" s="132"/>
      <c r="X208" s="133"/>
      <c r="Y208" s="560" t="s">
        <v>461</v>
      </c>
    </row>
    <row r="209" spans="1:25" ht="180">
      <c r="B209" s="110" t="s">
        <v>58</v>
      </c>
      <c r="C209" s="553" t="s">
        <v>269</v>
      </c>
      <c r="D209" s="257">
        <v>0.03</v>
      </c>
      <c r="E209" s="257">
        <f>(SUM(M209:X209)*D209)</f>
        <v>0.03</v>
      </c>
      <c r="F209" s="181">
        <v>43586</v>
      </c>
      <c r="G209" s="258">
        <v>43830</v>
      </c>
      <c r="H209" s="258"/>
      <c r="I209" s="259" t="s">
        <v>270</v>
      </c>
      <c r="J209" s="256" t="s">
        <v>265</v>
      </c>
      <c r="K209" s="260"/>
      <c r="L209" s="395"/>
      <c r="M209" s="403"/>
      <c r="N209" s="261"/>
      <c r="O209" s="438"/>
      <c r="P209" s="403"/>
      <c r="Q209" s="229">
        <v>0.5</v>
      </c>
      <c r="R209" s="434">
        <v>0.5</v>
      </c>
      <c r="S209" s="228"/>
      <c r="T209" s="262"/>
      <c r="U209" s="438"/>
      <c r="V209" s="403"/>
      <c r="W209" s="229"/>
      <c r="X209" s="230"/>
      <c r="Y209" s="560" t="s">
        <v>486</v>
      </c>
    </row>
    <row r="210" spans="1:25" ht="30">
      <c r="B210" s="265" t="s">
        <v>22</v>
      </c>
      <c r="C210" s="555" t="s">
        <v>278</v>
      </c>
      <c r="D210" s="266">
        <f>SUM(D211:D212)</f>
        <v>0.08</v>
      </c>
      <c r="E210" s="266">
        <f>SUM(E211:E212)</f>
        <v>0.08</v>
      </c>
      <c r="F210" s="267"/>
      <c r="G210" s="268"/>
      <c r="H210" s="268"/>
      <c r="I210" s="269" t="s">
        <v>272</v>
      </c>
      <c r="J210" s="270"/>
      <c r="K210" s="336"/>
      <c r="L210" s="325">
        <v>4400</v>
      </c>
      <c r="M210" s="406"/>
      <c r="N210" s="271"/>
      <c r="O210" s="439"/>
      <c r="P210" s="406"/>
      <c r="Q210" s="271"/>
      <c r="R210" s="439"/>
      <c r="S210" s="406"/>
      <c r="T210" s="271"/>
      <c r="U210" s="439"/>
      <c r="V210" s="406"/>
      <c r="W210" s="271"/>
      <c r="X210" s="407"/>
      <c r="Y210" s="495" t="s">
        <v>437</v>
      </c>
    </row>
    <row r="211" spans="1:25" ht="372" customHeight="1">
      <c r="B211" s="255" t="s">
        <v>17</v>
      </c>
      <c r="C211" s="543" t="s">
        <v>279</v>
      </c>
      <c r="D211" s="257">
        <v>0.04</v>
      </c>
      <c r="E211" s="257">
        <f>(SUM(M211:X211)*D211)</f>
        <v>0.04</v>
      </c>
      <c r="F211" s="181">
        <v>43466</v>
      </c>
      <c r="G211" s="258">
        <v>43830</v>
      </c>
      <c r="H211" s="258"/>
      <c r="I211" s="259" t="s">
        <v>55</v>
      </c>
      <c r="J211" s="256" t="s">
        <v>265</v>
      </c>
      <c r="K211" s="272"/>
      <c r="L211" s="395"/>
      <c r="M211" s="228">
        <v>0.16</v>
      </c>
      <c r="N211" s="229">
        <v>0.1</v>
      </c>
      <c r="O211" s="434">
        <v>0.12</v>
      </c>
      <c r="P211" s="228">
        <v>0.1</v>
      </c>
      <c r="Q211" s="229">
        <v>0.1</v>
      </c>
      <c r="R211" s="434">
        <v>0.1</v>
      </c>
      <c r="S211" s="228">
        <v>0.1</v>
      </c>
      <c r="T211" s="229">
        <v>0.1</v>
      </c>
      <c r="U211" s="434"/>
      <c r="V211" s="228">
        <v>0.04</v>
      </c>
      <c r="W211" s="229">
        <v>0.05</v>
      </c>
      <c r="X211" s="230">
        <v>0.03</v>
      </c>
      <c r="Y211" s="278" t="s">
        <v>594</v>
      </c>
    </row>
    <row r="212" spans="1:25" ht="181.5" customHeight="1">
      <c r="B212" s="255" t="s">
        <v>18</v>
      </c>
      <c r="C212" s="553" t="s">
        <v>269</v>
      </c>
      <c r="D212" s="257">
        <v>0.04</v>
      </c>
      <c r="E212" s="257">
        <f>(SUM(M212:X212)*D212)</f>
        <v>0.04</v>
      </c>
      <c r="F212" s="181">
        <v>43617</v>
      </c>
      <c r="G212" s="258">
        <v>43830</v>
      </c>
      <c r="H212" s="258"/>
      <c r="I212" s="259" t="s">
        <v>270</v>
      </c>
      <c r="J212" s="256" t="s">
        <v>265</v>
      </c>
      <c r="K212" s="260"/>
      <c r="L212" s="395"/>
      <c r="M212" s="403"/>
      <c r="N212" s="261"/>
      <c r="O212" s="438"/>
      <c r="P212" s="403"/>
      <c r="Q212" s="229">
        <v>0.1</v>
      </c>
      <c r="R212" s="434">
        <v>0.05</v>
      </c>
      <c r="S212" s="228">
        <v>0.1</v>
      </c>
      <c r="T212" s="262"/>
      <c r="U212" s="438"/>
      <c r="V212" s="403"/>
      <c r="W212" s="229">
        <v>0.5</v>
      </c>
      <c r="X212" s="230">
        <v>0.25</v>
      </c>
      <c r="Y212" s="273" t="s">
        <v>595</v>
      </c>
    </row>
    <row r="213" spans="1:25" ht="30">
      <c r="B213" s="104" t="s">
        <v>233</v>
      </c>
      <c r="C213" s="536" t="s">
        <v>280</v>
      </c>
      <c r="D213" s="106">
        <f>SUM(D214:D215)</f>
        <v>0.08</v>
      </c>
      <c r="E213" s="106">
        <f>SUM(E214:E215)</f>
        <v>0.08</v>
      </c>
      <c r="F213" s="107"/>
      <c r="G213" s="108"/>
      <c r="H213" s="108"/>
      <c r="I213" s="109" t="s">
        <v>272</v>
      </c>
      <c r="J213" s="274"/>
      <c r="K213" s="197">
        <v>11000</v>
      </c>
      <c r="L213" s="325">
        <v>4400</v>
      </c>
      <c r="M213" s="326"/>
      <c r="N213" s="198"/>
      <c r="O213" s="424"/>
      <c r="P213" s="326"/>
      <c r="Q213" s="198"/>
      <c r="R213" s="424"/>
      <c r="S213" s="326"/>
      <c r="T213" s="198"/>
      <c r="U213" s="424"/>
      <c r="V213" s="326"/>
      <c r="W213" s="198"/>
      <c r="X213" s="327"/>
      <c r="Y213" s="496"/>
    </row>
    <row r="214" spans="1:25" ht="300">
      <c r="B214" s="110" t="s">
        <v>235</v>
      </c>
      <c r="C214" s="543" t="s">
        <v>281</v>
      </c>
      <c r="D214" s="180">
        <v>0.04</v>
      </c>
      <c r="E214" s="257">
        <f>(SUM(M214:X214)*D214)</f>
        <v>0.04</v>
      </c>
      <c r="F214" s="2">
        <v>43556</v>
      </c>
      <c r="G214" s="33">
        <v>43616</v>
      </c>
      <c r="H214" s="33"/>
      <c r="I214" s="35" t="s">
        <v>55</v>
      </c>
      <c r="J214" s="43" t="s">
        <v>265</v>
      </c>
      <c r="K214" s="35"/>
      <c r="L214" s="130"/>
      <c r="M214" s="80">
        <v>0.16</v>
      </c>
      <c r="N214" s="132">
        <v>0.1</v>
      </c>
      <c r="O214" s="420">
        <v>0.12</v>
      </c>
      <c r="P214" s="131">
        <v>0.12</v>
      </c>
      <c r="Q214" s="132">
        <v>0.25</v>
      </c>
      <c r="R214" s="420"/>
      <c r="S214" s="131">
        <v>0.1</v>
      </c>
      <c r="T214" s="132">
        <v>0.1</v>
      </c>
      <c r="U214" s="420"/>
      <c r="V214" s="131">
        <v>0.02</v>
      </c>
      <c r="W214" s="132">
        <v>0.02</v>
      </c>
      <c r="X214" s="133">
        <v>0.01</v>
      </c>
      <c r="Y214" s="383" t="s">
        <v>596</v>
      </c>
    </row>
    <row r="215" spans="1:25" ht="120">
      <c r="B215" s="110" t="s">
        <v>238</v>
      </c>
      <c r="C215" s="256" t="s">
        <v>269</v>
      </c>
      <c r="D215" s="257">
        <v>0.04</v>
      </c>
      <c r="E215" s="257">
        <f>(SUM(M215:X215)*D215)</f>
        <v>0.04</v>
      </c>
      <c r="F215" s="181">
        <v>43617</v>
      </c>
      <c r="G215" s="258">
        <v>43830</v>
      </c>
      <c r="H215" s="258"/>
      <c r="I215" s="259" t="s">
        <v>270</v>
      </c>
      <c r="J215" s="256" t="s">
        <v>265</v>
      </c>
      <c r="K215" s="260"/>
      <c r="L215" s="395"/>
      <c r="M215" s="403"/>
      <c r="N215" s="261"/>
      <c r="O215" s="438"/>
      <c r="P215" s="403"/>
      <c r="Q215" s="229">
        <v>0.3</v>
      </c>
      <c r="R215" s="434">
        <v>0.05</v>
      </c>
      <c r="S215" s="228">
        <v>0</v>
      </c>
      <c r="T215" s="262"/>
      <c r="U215" s="438"/>
      <c r="V215" s="403"/>
      <c r="W215" s="229">
        <v>0.4</v>
      </c>
      <c r="X215" s="230">
        <v>0.25</v>
      </c>
      <c r="Y215" s="383" t="s">
        <v>597</v>
      </c>
    </row>
    <row r="216" spans="1:25" ht="30">
      <c r="B216" s="104" t="s">
        <v>282</v>
      </c>
      <c r="C216" s="536" t="s">
        <v>283</v>
      </c>
      <c r="D216" s="106">
        <f>SUM(D217:D218)</f>
        <v>0.08</v>
      </c>
      <c r="E216" s="106">
        <f>SUM(E217:E218)</f>
        <v>0.08</v>
      </c>
      <c r="F216" s="107"/>
      <c r="G216" s="108"/>
      <c r="H216" s="108"/>
      <c r="I216" s="109" t="s">
        <v>272</v>
      </c>
      <c r="J216" s="274"/>
      <c r="K216" s="197">
        <v>12000</v>
      </c>
      <c r="L216" s="325">
        <v>4400</v>
      </c>
      <c r="M216" s="326"/>
      <c r="N216" s="198"/>
      <c r="O216" s="424"/>
      <c r="P216" s="326"/>
      <c r="Q216" s="198"/>
      <c r="R216" s="424"/>
      <c r="S216" s="326"/>
      <c r="T216" s="198"/>
      <c r="U216" s="424"/>
      <c r="V216" s="326"/>
      <c r="W216" s="198"/>
      <c r="X216" s="327"/>
      <c r="Y216" s="495"/>
    </row>
    <row r="217" spans="1:25" ht="278.25" customHeight="1">
      <c r="A217" s="384"/>
      <c r="B217" s="385" t="s">
        <v>284</v>
      </c>
      <c r="C217" s="535" t="s">
        <v>285</v>
      </c>
      <c r="D217" s="180">
        <v>0.04</v>
      </c>
      <c r="E217" s="180">
        <f>(SUM(M217:X217)*D217)</f>
        <v>0.04</v>
      </c>
      <c r="F217" s="2">
        <v>43466</v>
      </c>
      <c r="G217" s="100">
        <v>43830</v>
      </c>
      <c r="H217" s="100"/>
      <c r="I217" s="385" t="s">
        <v>55</v>
      </c>
      <c r="J217" s="42" t="s">
        <v>265</v>
      </c>
      <c r="K217" s="385"/>
      <c r="L217" s="130"/>
      <c r="M217" s="131">
        <v>0.05</v>
      </c>
      <c r="N217" s="132">
        <v>0</v>
      </c>
      <c r="O217" s="420">
        <v>0</v>
      </c>
      <c r="P217" s="131">
        <v>0</v>
      </c>
      <c r="Q217" s="132">
        <v>0.3</v>
      </c>
      <c r="R217" s="420">
        <v>0.2</v>
      </c>
      <c r="S217" s="131">
        <v>0.2</v>
      </c>
      <c r="T217" s="132">
        <v>0.25</v>
      </c>
      <c r="U217" s="420"/>
      <c r="V217" s="131"/>
      <c r="W217" s="132"/>
      <c r="X217" s="133"/>
      <c r="Y217" s="383" t="s">
        <v>598</v>
      </c>
    </row>
    <row r="218" spans="1:25" ht="60">
      <c r="B218" s="385" t="s">
        <v>286</v>
      </c>
      <c r="C218" s="256" t="s">
        <v>269</v>
      </c>
      <c r="D218" s="257">
        <v>0.04</v>
      </c>
      <c r="E218" s="257">
        <f>(SUM(M218:X218)*D218)</f>
        <v>0.04</v>
      </c>
      <c r="F218" s="181">
        <v>43617</v>
      </c>
      <c r="G218" s="258">
        <v>43830</v>
      </c>
      <c r="H218" s="258"/>
      <c r="I218" s="259" t="s">
        <v>270</v>
      </c>
      <c r="J218" s="256" t="s">
        <v>265</v>
      </c>
      <c r="K218" s="260"/>
      <c r="L218" s="395"/>
      <c r="M218" s="403"/>
      <c r="N218" s="261"/>
      <c r="O218" s="438"/>
      <c r="P218" s="403"/>
      <c r="Q218" s="229">
        <v>0</v>
      </c>
      <c r="R218" s="434">
        <v>0</v>
      </c>
      <c r="S218" s="228">
        <v>0.4</v>
      </c>
      <c r="T218" s="262">
        <v>0.6</v>
      </c>
      <c r="U218" s="438"/>
      <c r="V218" s="403"/>
      <c r="W218" s="229"/>
      <c r="X218" s="230"/>
      <c r="Y218" s="254" t="s">
        <v>487</v>
      </c>
    </row>
    <row r="219" spans="1:25" ht="30">
      <c r="B219" s="104" t="s">
        <v>287</v>
      </c>
      <c r="C219" s="536" t="s">
        <v>288</v>
      </c>
      <c r="D219" s="106">
        <f>SUM(D220:D221)</f>
        <v>0.08</v>
      </c>
      <c r="E219" s="106">
        <f>SUM(E220:E221)</f>
        <v>0.08</v>
      </c>
      <c r="F219" s="250"/>
      <c r="G219" s="108"/>
      <c r="H219" s="108"/>
      <c r="I219" s="109" t="s">
        <v>272</v>
      </c>
      <c r="J219" s="274"/>
      <c r="K219" s="197"/>
      <c r="L219" s="325">
        <v>4400</v>
      </c>
      <c r="M219" s="326"/>
      <c r="N219" s="198"/>
      <c r="O219" s="424"/>
      <c r="P219" s="326"/>
      <c r="Q219" s="198"/>
      <c r="R219" s="424"/>
      <c r="S219" s="326"/>
      <c r="T219" s="198"/>
      <c r="U219" s="424"/>
      <c r="V219" s="326"/>
      <c r="W219" s="198"/>
      <c r="X219" s="327"/>
      <c r="Y219" s="495" t="s">
        <v>438</v>
      </c>
    </row>
    <row r="220" spans="1:25" ht="225">
      <c r="B220" s="110" t="s">
        <v>289</v>
      </c>
      <c r="C220" s="535" t="s">
        <v>290</v>
      </c>
      <c r="D220" s="276">
        <v>0.04</v>
      </c>
      <c r="E220" s="180">
        <f>(SUM(M220:X220)*D220)</f>
        <v>0.04</v>
      </c>
      <c r="F220" s="2">
        <v>43647</v>
      </c>
      <c r="G220" s="33">
        <v>43830</v>
      </c>
      <c r="H220" s="33"/>
      <c r="I220" s="34" t="s">
        <v>291</v>
      </c>
      <c r="J220" s="43" t="s">
        <v>265</v>
      </c>
      <c r="K220" s="35"/>
      <c r="L220" s="130"/>
      <c r="M220" s="131">
        <v>0.05</v>
      </c>
      <c r="N220" s="132">
        <v>0</v>
      </c>
      <c r="O220" s="420">
        <v>0</v>
      </c>
      <c r="P220" s="131">
        <v>0</v>
      </c>
      <c r="Q220" s="132">
        <v>0</v>
      </c>
      <c r="R220" s="420">
        <v>0.05</v>
      </c>
      <c r="S220" s="131"/>
      <c r="T220" s="132"/>
      <c r="U220" s="420">
        <v>0.15</v>
      </c>
      <c r="V220" s="131">
        <v>0.15</v>
      </c>
      <c r="W220" s="132">
        <v>0.25</v>
      </c>
      <c r="X220" s="133">
        <v>0.35</v>
      </c>
      <c r="Y220" s="380" t="s">
        <v>599</v>
      </c>
    </row>
    <row r="221" spans="1:25" ht="45">
      <c r="B221" s="110" t="s">
        <v>292</v>
      </c>
      <c r="C221" s="256" t="s">
        <v>269</v>
      </c>
      <c r="D221" s="257">
        <v>0.04</v>
      </c>
      <c r="E221" s="257">
        <f>(SUM(M221:X221)*D221)</f>
        <v>0.04</v>
      </c>
      <c r="F221" s="181">
        <v>43617</v>
      </c>
      <c r="G221" s="258">
        <v>43830</v>
      </c>
      <c r="H221" s="258"/>
      <c r="I221" s="259" t="s">
        <v>270</v>
      </c>
      <c r="J221" s="256" t="s">
        <v>265</v>
      </c>
      <c r="K221" s="260"/>
      <c r="L221" s="395"/>
      <c r="M221" s="403"/>
      <c r="N221" s="261"/>
      <c r="O221" s="438"/>
      <c r="P221" s="403"/>
      <c r="Q221" s="229">
        <v>0</v>
      </c>
      <c r="R221" s="434">
        <v>0</v>
      </c>
      <c r="S221" s="228">
        <v>0</v>
      </c>
      <c r="T221" s="262"/>
      <c r="U221" s="438"/>
      <c r="V221" s="403"/>
      <c r="W221" s="229">
        <v>0.5</v>
      </c>
      <c r="X221" s="230">
        <v>0.5</v>
      </c>
      <c r="Y221" s="254" t="s">
        <v>600</v>
      </c>
    </row>
    <row r="222" spans="1:25" ht="30">
      <c r="B222" s="277" t="s">
        <v>293</v>
      </c>
      <c r="C222" s="536" t="s">
        <v>294</v>
      </c>
      <c r="D222" s="106">
        <f>SUM(D223:D224)</f>
        <v>6.9999999999999993E-2</v>
      </c>
      <c r="E222" s="106">
        <f>SUM(E223:E224)</f>
        <v>5.3199999999999997E-2</v>
      </c>
      <c r="F222" s="250"/>
      <c r="G222" s="108"/>
      <c r="H222" s="108"/>
      <c r="I222" s="109" t="s">
        <v>272</v>
      </c>
      <c r="J222" s="252"/>
      <c r="K222" s="109">
        <v>625</v>
      </c>
      <c r="L222" s="325">
        <v>3850.0000000000005</v>
      </c>
      <c r="M222" s="326"/>
      <c r="N222" s="198"/>
      <c r="O222" s="424"/>
      <c r="P222" s="326"/>
      <c r="Q222" s="198"/>
      <c r="R222" s="424"/>
      <c r="S222" s="326"/>
      <c r="T222" s="198"/>
      <c r="U222" s="424"/>
      <c r="V222" s="326"/>
      <c r="W222" s="198"/>
      <c r="X222" s="327"/>
      <c r="Y222" s="497" t="s">
        <v>439</v>
      </c>
    </row>
    <row r="223" spans="1:25" ht="105">
      <c r="B223" s="110" t="s">
        <v>295</v>
      </c>
      <c r="C223" s="535" t="s">
        <v>296</v>
      </c>
      <c r="D223" s="180">
        <v>0.06</v>
      </c>
      <c r="E223" s="257">
        <f>(SUM(M223:X223)*D223)</f>
        <v>4.3199999999999995E-2</v>
      </c>
      <c r="F223" s="2">
        <v>43466</v>
      </c>
      <c r="G223" s="33">
        <v>43830</v>
      </c>
      <c r="H223" s="33"/>
      <c r="I223" s="34" t="s">
        <v>297</v>
      </c>
      <c r="J223" s="43" t="s">
        <v>265</v>
      </c>
      <c r="K223" s="35"/>
      <c r="L223" s="130"/>
      <c r="M223" s="131">
        <v>0.08</v>
      </c>
      <c r="N223" s="132">
        <v>0.08</v>
      </c>
      <c r="O223" s="420">
        <v>0.08</v>
      </c>
      <c r="P223" s="131">
        <v>0.08</v>
      </c>
      <c r="Q223" s="132">
        <v>0.08</v>
      </c>
      <c r="R223" s="420">
        <v>0.08</v>
      </c>
      <c r="S223" s="131">
        <v>0.08</v>
      </c>
      <c r="T223" s="132">
        <v>0.08</v>
      </c>
      <c r="U223" s="420">
        <v>0.08</v>
      </c>
      <c r="V223" s="131"/>
      <c r="W223" s="132"/>
      <c r="X223" s="133"/>
      <c r="Y223" s="275" t="s">
        <v>601</v>
      </c>
    </row>
    <row r="224" spans="1:25" ht="72" customHeight="1">
      <c r="B224" s="110" t="s">
        <v>298</v>
      </c>
      <c r="C224" s="543" t="s">
        <v>299</v>
      </c>
      <c r="D224" s="180">
        <v>0.01</v>
      </c>
      <c r="E224" s="257">
        <f>(SUM(M224:X224)*D224)</f>
        <v>0.01</v>
      </c>
      <c r="F224" s="2">
        <v>43556</v>
      </c>
      <c r="G224" s="33">
        <v>43830</v>
      </c>
      <c r="H224" s="33"/>
      <c r="I224" s="34" t="s">
        <v>300</v>
      </c>
      <c r="J224" s="43" t="s">
        <v>265</v>
      </c>
      <c r="K224" s="35"/>
      <c r="L224" s="130"/>
      <c r="M224" s="135"/>
      <c r="N224" s="136"/>
      <c r="O224" s="421"/>
      <c r="P224" s="131"/>
      <c r="Q224" s="132">
        <v>0.2</v>
      </c>
      <c r="R224" s="421"/>
      <c r="S224" s="135"/>
      <c r="T224" s="136"/>
      <c r="U224" s="420">
        <v>0.1</v>
      </c>
      <c r="V224" s="135"/>
      <c r="W224" s="136"/>
      <c r="X224" s="133">
        <v>0.7</v>
      </c>
      <c r="Y224" s="275" t="s">
        <v>602</v>
      </c>
    </row>
    <row r="225" spans="1:28" ht="30">
      <c r="B225" s="277" t="s">
        <v>301</v>
      </c>
      <c r="C225" s="536" t="s">
        <v>302</v>
      </c>
      <c r="D225" s="106">
        <f>SUM(D226:D227)</f>
        <v>6.0000000000000005E-2</v>
      </c>
      <c r="E225" s="106">
        <f>SUM(E226:E227)</f>
        <v>5.6099999999999997E-2</v>
      </c>
      <c r="F225" s="250"/>
      <c r="G225" s="108"/>
      <c r="H225" s="108"/>
      <c r="I225" s="109" t="s">
        <v>272</v>
      </c>
      <c r="J225" s="274"/>
      <c r="K225" s="109"/>
      <c r="L225" s="325">
        <v>3300</v>
      </c>
      <c r="M225" s="326"/>
      <c r="N225" s="198"/>
      <c r="O225" s="424"/>
      <c r="P225" s="326"/>
      <c r="Q225" s="198"/>
      <c r="R225" s="424"/>
      <c r="S225" s="326"/>
      <c r="T225" s="198"/>
      <c r="U225" s="424"/>
      <c r="V225" s="326"/>
      <c r="W225" s="198"/>
      <c r="X225" s="327"/>
      <c r="Y225" s="497"/>
    </row>
    <row r="226" spans="1:28" ht="120">
      <c r="B226" s="110" t="s">
        <v>303</v>
      </c>
      <c r="C226" s="535" t="s">
        <v>304</v>
      </c>
      <c r="D226" s="180">
        <v>0.05</v>
      </c>
      <c r="E226" s="180">
        <f>(SUM(M226:X226)*D226)</f>
        <v>4.9999999999999996E-2</v>
      </c>
      <c r="F226" s="2">
        <v>43466</v>
      </c>
      <c r="G226" s="33">
        <v>43830</v>
      </c>
      <c r="H226" s="33"/>
      <c r="I226" s="34" t="s">
        <v>297</v>
      </c>
      <c r="J226" s="43" t="s">
        <v>265</v>
      </c>
      <c r="K226" s="35"/>
      <c r="L226" s="130"/>
      <c r="M226" s="131">
        <v>0.08</v>
      </c>
      <c r="N226" s="132">
        <v>0.08</v>
      </c>
      <c r="O226" s="420">
        <v>0.08</v>
      </c>
      <c r="P226" s="131">
        <v>0.08</v>
      </c>
      <c r="Q226" s="132">
        <v>0.08</v>
      </c>
      <c r="R226" s="420">
        <v>0.08</v>
      </c>
      <c r="S226" s="131">
        <v>0.08</v>
      </c>
      <c r="T226" s="132">
        <v>0.08</v>
      </c>
      <c r="U226" s="420">
        <v>0.08</v>
      </c>
      <c r="V226" s="131">
        <v>0.1</v>
      </c>
      <c r="W226" s="132">
        <v>0.1</v>
      </c>
      <c r="X226" s="133">
        <v>0.08</v>
      </c>
      <c r="Y226" s="383" t="s">
        <v>603</v>
      </c>
    </row>
    <row r="227" spans="1:28" ht="105">
      <c r="B227" s="110" t="s">
        <v>305</v>
      </c>
      <c r="C227" s="543" t="s">
        <v>299</v>
      </c>
      <c r="D227" s="180">
        <v>0.01</v>
      </c>
      <c r="E227" s="180">
        <f>(SUM(M227:X227)*D227)</f>
        <v>6.1000000000000013E-3</v>
      </c>
      <c r="F227" s="2">
        <v>43497</v>
      </c>
      <c r="G227" s="33">
        <v>43830</v>
      </c>
      <c r="H227" s="33"/>
      <c r="I227" s="34" t="s">
        <v>300</v>
      </c>
      <c r="J227" s="43" t="s">
        <v>265</v>
      </c>
      <c r="K227" s="35"/>
      <c r="L227" s="130"/>
      <c r="M227" s="135">
        <v>0.01</v>
      </c>
      <c r="N227" s="132">
        <v>0.01</v>
      </c>
      <c r="O227" s="420">
        <v>0.19</v>
      </c>
      <c r="P227" s="131">
        <v>0</v>
      </c>
      <c r="Q227" s="168"/>
      <c r="R227" s="425"/>
      <c r="S227" s="167"/>
      <c r="T227" s="168"/>
      <c r="U227" s="425"/>
      <c r="V227" s="167"/>
      <c r="W227" s="132">
        <v>0.2</v>
      </c>
      <c r="X227" s="133">
        <v>0.2</v>
      </c>
      <c r="Y227" s="278" t="s">
        <v>604</v>
      </c>
      <c r="Z227" s="60"/>
    </row>
    <row r="228" spans="1:28" ht="48" customHeight="1">
      <c r="B228" s="104" t="s">
        <v>306</v>
      </c>
      <c r="C228" s="536" t="s">
        <v>307</v>
      </c>
      <c r="D228" s="106">
        <f>SUM(D229:D232)</f>
        <v>9.9999999999999992E-2</v>
      </c>
      <c r="E228" s="106">
        <f>SUM(E229:E232)</f>
        <v>9.9999999999999978E-2</v>
      </c>
      <c r="F228" s="250"/>
      <c r="G228" s="108"/>
      <c r="H228" s="108"/>
      <c r="I228" s="109" t="s">
        <v>272</v>
      </c>
      <c r="J228" s="274"/>
      <c r="K228" s="279">
        <v>70000</v>
      </c>
      <c r="L228" s="325">
        <v>5500</v>
      </c>
      <c r="M228" s="326"/>
      <c r="N228" s="198"/>
      <c r="O228" s="424"/>
      <c r="P228" s="326"/>
      <c r="Q228" s="198"/>
      <c r="R228" s="424"/>
      <c r="S228" s="326"/>
      <c r="T228" s="198"/>
      <c r="U228" s="424"/>
      <c r="V228" s="326"/>
      <c r="W228" s="198"/>
      <c r="X228" s="327"/>
      <c r="Y228" s="497"/>
    </row>
    <row r="229" spans="1:28" ht="105">
      <c r="B229" s="110" t="s">
        <v>308</v>
      </c>
      <c r="C229" s="535" t="s">
        <v>309</v>
      </c>
      <c r="D229" s="180">
        <v>0.04</v>
      </c>
      <c r="E229" s="180">
        <f>(SUM(M229:X229)*D229)</f>
        <v>3.9999999999999994E-2</v>
      </c>
      <c r="F229" s="2">
        <v>43466</v>
      </c>
      <c r="G229" s="33">
        <v>43830</v>
      </c>
      <c r="H229" s="33"/>
      <c r="I229" s="34" t="s">
        <v>297</v>
      </c>
      <c r="J229" s="43" t="s">
        <v>265</v>
      </c>
      <c r="K229" s="35"/>
      <c r="L229" s="130"/>
      <c r="M229" s="131">
        <v>0.08</v>
      </c>
      <c r="N229" s="132">
        <v>0.08</v>
      </c>
      <c r="O229" s="420">
        <v>0.08</v>
      </c>
      <c r="P229" s="131">
        <v>0.08</v>
      </c>
      <c r="Q229" s="132">
        <v>0.08</v>
      </c>
      <c r="R229" s="420">
        <v>0.08</v>
      </c>
      <c r="S229" s="131">
        <v>0.08</v>
      </c>
      <c r="T229" s="132">
        <v>0.08</v>
      </c>
      <c r="U229" s="420">
        <v>0.08</v>
      </c>
      <c r="V229" s="131">
        <v>0.1</v>
      </c>
      <c r="W229" s="132">
        <v>0.1</v>
      </c>
      <c r="X229" s="133">
        <v>0.08</v>
      </c>
      <c r="Y229" s="275" t="s">
        <v>605</v>
      </c>
    </row>
    <row r="230" spans="1:28" ht="112.5" customHeight="1">
      <c r="B230" s="110" t="s">
        <v>310</v>
      </c>
      <c r="C230" s="535" t="s">
        <v>311</v>
      </c>
      <c r="D230" s="180">
        <v>2.5000000000000001E-2</v>
      </c>
      <c r="E230" s="180">
        <f>(SUM(M230:X230)*D230)</f>
        <v>2.4999999999999998E-2</v>
      </c>
      <c r="F230" s="2">
        <v>43466</v>
      </c>
      <c r="G230" s="33">
        <v>43830</v>
      </c>
      <c r="H230" s="33"/>
      <c r="I230" s="34" t="s">
        <v>297</v>
      </c>
      <c r="J230" s="43" t="s">
        <v>265</v>
      </c>
      <c r="K230" s="35"/>
      <c r="L230" s="130"/>
      <c r="M230" s="131">
        <v>0.3</v>
      </c>
      <c r="N230" s="132">
        <v>0.3</v>
      </c>
      <c r="O230" s="420">
        <v>0.3</v>
      </c>
      <c r="P230" s="131">
        <v>0.1</v>
      </c>
      <c r="Q230" s="168"/>
      <c r="R230" s="425"/>
      <c r="S230" s="167"/>
      <c r="T230" s="168"/>
      <c r="U230" s="425"/>
      <c r="V230" s="167"/>
      <c r="W230" s="132"/>
      <c r="X230" s="133"/>
      <c r="Y230" s="275" t="s">
        <v>606</v>
      </c>
    </row>
    <row r="231" spans="1:28" ht="45">
      <c r="B231" s="110" t="s">
        <v>312</v>
      </c>
      <c r="C231" s="42" t="s">
        <v>313</v>
      </c>
      <c r="D231" s="180">
        <v>2.5000000000000001E-2</v>
      </c>
      <c r="E231" s="180">
        <f>(SUM(M231:X231)*D231)</f>
        <v>2.4999999999999998E-2</v>
      </c>
      <c r="F231" s="2">
        <v>43525</v>
      </c>
      <c r="G231" s="33">
        <v>43830</v>
      </c>
      <c r="H231" s="33"/>
      <c r="I231" s="34" t="s">
        <v>297</v>
      </c>
      <c r="J231" s="43" t="s">
        <v>265</v>
      </c>
      <c r="K231" s="35"/>
      <c r="L231" s="130"/>
      <c r="M231" s="135"/>
      <c r="N231" s="136"/>
      <c r="O231" s="420">
        <v>0.1</v>
      </c>
      <c r="P231" s="131">
        <v>0.1</v>
      </c>
      <c r="Q231" s="168">
        <v>0.1</v>
      </c>
      <c r="R231" s="420">
        <v>0.1</v>
      </c>
      <c r="S231" s="131">
        <v>0.1</v>
      </c>
      <c r="T231" s="168">
        <v>0.1</v>
      </c>
      <c r="U231" s="420">
        <v>0.1</v>
      </c>
      <c r="V231" s="131">
        <v>0.1</v>
      </c>
      <c r="W231" s="132">
        <v>0.1</v>
      </c>
      <c r="X231" s="133">
        <v>0.1</v>
      </c>
      <c r="Y231" s="275" t="s">
        <v>607</v>
      </c>
    </row>
    <row r="232" spans="1:28" ht="93" customHeight="1">
      <c r="B232" s="110" t="s">
        <v>314</v>
      </c>
      <c r="C232" s="543" t="s">
        <v>315</v>
      </c>
      <c r="D232" s="180">
        <v>0.01</v>
      </c>
      <c r="E232" s="180">
        <f>(SUM(M232:X232)*D232)</f>
        <v>0.01</v>
      </c>
      <c r="F232" s="2">
        <v>43525</v>
      </c>
      <c r="G232" s="33">
        <v>43830</v>
      </c>
      <c r="H232" s="33"/>
      <c r="I232" s="34" t="s">
        <v>300</v>
      </c>
      <c r="J232" s="43" t="s">
        <v>265</v>
      </c>
      <c r="K232" s="35"/>
      <c r="L232" s="130"/>
      <c r="M232" s="131">
        <v>0.3</v>
      </c>
      <c r="N232" s="132">
        <v>0</v>
      </c>
      <c r="O232" s="420">
        <v>0</v>
      </c>
      <c r="P232" s="131">
        <v>0</v>
      </c>
      <c r="Q232" s="132">
        <v>0</v>
      </c>
      <c r="R232" s="420">
        <v>0.05</v>
      </c>
      <c r="S232" s="131">
        <v>0.2</v>
      </c>
      <c r="T232" s="132">
        <v>0.2</v>
      </c>
      <c r="U232" s="420"/>
      <c r="V232" s="131">
        <v>0.2</v>
      </c>
      <c r="W232" s="132"/>
      <c r="X232" s="133">
        <v>0.05</v>
      </c>
      <c r="Y232" s="254" t="s">
        <v>608</v>
      </c>
    </row>
    <row r="233" spans="1:28" ht="30">
      <c r="B233" s="104" t="s">
        <v>316</v>
      </c>
      <c r="C233" s="536" t="s">
        <v>317</v>
      </c>
      <c r="D233" s="106">
        <f>D234+D235</f>
        <v>0.04</v>
      </c>
      <c r="E233" s="106">
        <f>SUM(E234:E235)</f>
        <v>3.9999999999999994E-2</v>
      </c>
      <c r="F233" s="250"/>
      <c r="G233" s="108"/>
      <c r="H233" s="108"/>
      <c r="I233" s="280" t="s">
        <v>318</v>
      </c>
      <c r="J233" s="281"/>
      <c r="K233" s="197">
        <v>22275</v>
      </c>
      <c r="L233" s="325"/>
      <c r="M233" s="326"/>
      <c r="N233" s="198"/>
      <c r="O233" s="424"/>
      <c r="P233" s="326"/>
      <c r="Q233" s="198"/>
      <c r="R233" s="424"/>
      <c r="S233" s="326"/>
      <c r="T233" s="198"/>
      <c r="U233" s="424"/>
      <c r="V233" s="326"/>
      <c r="W233" s="198"/>
      <c r="X233" s="327"/>
      <c r="Y233" s="497" t="s">
        <v>401</v>
      </c>
    </row>
    <row r="234" spans="1:28" ht="41.25" customHeight="1">
      <c r="B234" s="110" t="s">
        <v>319</v>
      </c>
      <c r="C234" s="543" t="s">
        <v>320</v>
      </c>
      <c r="D234" s="180">
        <v>0.03</v>
      </c>
      <c r="E234" s="180">
        <f>(SUM(M234:X234)*D234)</f>
        <v>2.9999999999999995E-2</v>
      </c>
      <c r="F234" s="2">
        <v>43466</v>
      </c>
      <c r="G234" s="33">
        <v>43830</v>
      </c>
      <c r="H234" s="33"/>
      <c r="I234" s="34" t="s">
        <v>321</v>
      </c>
      <c r="J234" s="43" t="s">
        <v>265</v>
      </c>
      <c r="K234" s="282"/>
      <c r="L234" s="130"/>
      <c r="M234" s="131">
        <v>0.08</v>
      </c>
      <c r="N234" s="131">
        <v>0.08</v>
      </c>
      <c r="O234" s="131">
        <v>0.08</v>
      </c>
      <c r="P234" s="131">
        <v>0.08</v>
      </c>
      <c r="Q234" s="132">
        <v>0.08</v>
      </c>
      <c r="R234" s="420">
        <v>0.08</v>
      </c>
      <c r="S234" s="131">
        <v>0.08</v>
      </c>
      <c r="T234" s="132">
        <v>0.08</v>
      </c>
      <c r="U234" s="420">
        <v>0.08</v>
      </c>
      <c r="V234" s="131">
        <v>0.1</v>
      </c>
      <c r="W234" s="132">
        <v>0.1</v>
      </c>
      <c r="X234" s="133">
        <v>0.08</v>
      </c>
      <c r="Y234" s="275" t="s">
        <v>609</v>
      </c>
      <c r="Z234" s="60"/>
    </row>
    <row r="235" spans="1:28" ht="117" customHeight="1">
      <c r="B235" s="110" t="s">
        <v>322</v>
      </c>
      <c r="C235" s="543" t="s">
        <v>323</v>
      </c>
      <c r="D235" s="180">
        <v>0.01</v>
      </c>
      <c r="E235" s="180">
        <f>(SUM(M235:X235)*D235)</f>
        <v>0.01</v>
      </c>
      <c r="F235" s="2">
        <v>43466</v>
      </c>
      <c r="G235" s="33">
        <v>43830</v>
      </c>
      <c r="H235" s="33"/>
      <c r="I235" s="34" t="s">
        <v>324</v>
      </c>
      <c r="J235" s="43" t="s">
        <v>265</v>
      </c>
      <c r="K235" s="282"/>
      <c r="L235" s="130"/>
      <c r="M235" s="131">
        <v>0.3</v>
      </c>
      <c r="N235" s="132">
        <v>0.24</v>
      </c>
      <c r="O235" s="420">
        <v>0.2</v>
      </c>
      <c r="P235" s="131">
        <v>0.1</v>
      </c>
      <c r="Q235" s="132">
        <v>0.14000000000000001</v>
      </c>
      <c r="R235" s="420">
        <v>0.02</v>
      </c>
      <c r="S235" s="131"/>
      <c r="T235" s="132"/>
      <c r="U235" s="420"/>
      <c r="V235" s="131"/>
      <c r="W235" s="132"/>
      <c r="X235" s="133"/>
      <c r="Y235" s="275" t="s">
        <v>575</v>
      </c>
      <c r="Z235" s="499"/>
      <c r="AA235" s="389">
        <f>5449.57/K233*100</f>
        <v>24.464960718294051</v>
      </c>
      <c r="AB235" s="389">
        <f>4490.37/K233*100</f>
        <v>20.15878787878788</v>
      </c>
    </row>
    <row r="236" spans="1:28" ht="60">
      <c r="B236" s="277" t="s">
        <v>325</v>
      </c>
      <c r="C236" s="536" t="s">
        <v>326</v>
      </c>
      <c r="D236" s="283">
        <f>SUM(D237:D242)</f>
        <v>4.0000000000000008E-2</v>
      </c>
      <c r="E236" s="106">
        <f>SUM(E237:E242)</f>
        <v>3.1800000000000002E-2</v>
      </c>
      <c r="F236" s="105"/>
      <c r="G236" s="105"/>
      <c r="H236" s="105"/>
      <c r="I236" s="280" t="s">
        <v>327</v>
      </c>
      <c r="J236" s="284"/>
      <c r="K236" s="285">
        <f>SUM(K237:K242)</f>
        <v>1605</v>
      </c>
      <c r="L236" s="325">
        <v>2200</v>
      </c>
      <c r="M236" s="408"/>
      <c r="N236" s="105"/>
      <c r="O236" s="440"/>
      <c r="P236" s="408"/>
      <c r="Q236" s="105"/>
      <c r="R236" s="440"/>
      <c r="S236" s="408"/>
      <c r="T236" s="105"/>
      <c r="U236" s="440"/>
      <c r="V236" s="408"/>
      <c r="W236" s="105"/>
      <c r="X236" s="309"/>
      <c r="Y236" s="286"/>
    </row>
    <row r="237" spans="1:28" ht="103.5" customHeight="1">
      <c r="A237" s="386"/>
      <c r="B237" s="110" t="s">
        <v>328</v>
      </c>
      <c r="C237" s="553" t="s">
        <v>329</v>
      </c>
      <c r="D237" s="180">
        <v>8.0000000000000002E-3</v>
      </c>
      <c r="E237" s="180">
        <f t="shared" ref="E237:E242" si="4">(SUM(M237:X237)*D237)</f>
        <v>6.7999999999999996E-3</v>
      </c>
      <c r="F237" s="2">
        <v>43466</v>
      </c>
      <c r="G237" s="100">
        <v>43830</v>
      </c>
      <c r="H237" s="100"/>
      <c r="I237" s="385" t="s">
        <v>330</v>
      </c>
      <c r="J237" s="42" t="s">
        <v>265</v>
      </c>
      <c r="K237" s="187">
        <v>900</v>
      </c>
      <c r="L237" s="130"/>
      <c r="M237" s="131">
        <v>0.62</v>
      </c>
      <c r="N237" s="132">
        <v>0</v>
      </c>
      <c r="O237" s="420">
        <v>0</v>
      </c>
      <c r="P237" s="131">
        <v>0</v>
      </c>
      <c r="Q237" s="388"/>
      <c r="R237" s="450"/>
      <c r="S237" s="454">
        <v>0.23</v>
      </c>
      <c r="T237" s="388"/>
      <c r="U237" s="450"/>
      <c r="V237" s="461"/>
      <c r="W237" s="387"/>
      <c r="X237" s="462"/>
      <c r="Y237" s="521" t="s">
        <v>576</v>
      </c>
      <c r="Z237" s="389">
        <f>469.02/K236*100</f>
        <v>29.222429906542054</v>
      </c>
      <c r="AA237" s="500"/>
    </row>
    <row r="238" spans="1:28" ht="75">
      <c r="B238" s="110" t="s">
        <v>331</v>
      </c>
      <c r="C238" s="287" t="s">
        <v>332</v>
      </c>
      <c r="D238" s="180">
        <v>5.0000000000000001E-3</v>
      </c>
      <c r="E238" s="180">
        <f t="shared" si="4"/>
        <v>5.0000000000000001E-3</v>
      </c>
      <c r="F238" s="2">
        <v>43525</v>
      </c>
      <c r="G238" s="33">
        <v>43830</v>
      </c>
      <c r="H238" s="124"/>
      <c r="I238" s="35" t="s">
        <v>330</v>
      </c>
      <c r="J238" s="43" t="s">
        <v>265</v>
      </c>
      <c r="K238" s="187">
        <v>40</v>
      </c>
      <c r="L238" s="396"/>
      <c r="M238" s="167">
        <v>1</v>
      </c>
      <c r="N238" s="288"/>
      <c r="O238" s="420"/>
      <c r="P238" s="131">
        <v>0</v>
      </c>
      <c r="Q238" s="288"/>
      <c r="R238" s="451"/>
      <c r="S238" s="167"/>
      <c r="T238" s="288"/>
      <c r="U238" s="451"/>
      <c r="V238" s="463"/>
      <c r="W238" s="132"/>
      <c r="X238" s="133"/>
      <c r="Y238" s="521" t="s">
        <v>466</v>
      </c>
      <c r="Z238" s="389">
        <f>43.56/K238*100</f>
        <v>108.89999999999999</v>
      </c>
      <c r="AA238" s="500"/>
    </row>
    <row r="239" spans="1:28" ht="45">
      <c r="B239" s="110" t="s">
        <v>333</v>
      </c>
      <c r="C239" s="289" t="s">
        <v>334</v>
      </c>
      <c r="D239" s="180">
        <v>5.0000000000000001E-3</v>
      </c>
      <c r="E239" s="180">
        <f t="shared" si="4"/>
        <v>0</v>
      </c>
      <c r="F239" s="2">
        <v>43617</v>
      </c>
      <c r="G239" s="33">
        <v>43830</v>
      </c>
      <c r="H239" s="124"/>
      <c r="I239" s="35" t="s">
        <v>330</v>
      </c>
      <c r="J239" s="43" t="s">
        <v>265</v>
      </c>
      <c r="K239" s="187">
        <v>15</v>
      </c>
      <c r="L239" s="397"/>
      <c r="M239" s="7"/>
      <c r="N239" s="124"/>
      <c r="O239" s="393"/>
      <c r="P239" s="401"/>
      <c r="Q239" s="124"/>
      <c r="R239" s="420">
        <v>0</v>
      </c>
      <c r="S239" s="401"/>
      <c r="T239" s="124"/>
      <c r="U239" s="393"/>
      <c r="V239" s="401"/>
      <c r="W239" s="132"/>
      <c r="X239" s="133"/>
      <c r="Y239" s="520" t="s">
        <v>456</v>
      </c>
      <c r="Z239" s="382"/>
      <c r="AA239" s="500"/>
    </row>
    <row r="240" spans="1:28" ht="115.5" customHeight="1">
      <c r="B240" s="110" t="s">
        <v>335</v>
      </c>
      <c r="C240" s="289" t="s">
        <v>336</v>
      </c>
      <c r="D240" s="180">
        <v>0.01</v>
      </c>
      <c r="E240" s="180">
        <f t="shared" si="4"/>
        <v>0.01</v>
      </c>
      <c r="F240" s="2">
        <v>43586</v>
      </c>
      <c r="G240" s="33">
        <v>43830</v>
      </c>
      <c r="H240" s="124"/>
      <c r="I240" s="35" t="s">
        <v>330</v>
      </c>
      <c r="J240" s="43" t="s">
        <v>265</v>
      </c>
      <c r="K240" s="187">
        <v>500</v>
      </c>
      <c r="L240" s="397"/>
      <c r="M240" s="167">
        <v>0.32</v>
      </c>
      <c r="N240" s="6"/>
      <c r="O240" s="393"/>
      <c r="P240" s="7"/>
      <c r="Q240" s="132">
        <v>0</v>
      </c>
      <c r="R240" s="420">
        <v>0.68</v>
      </c>
      <c r="S240" s="167"/>
      <c r="T240" s="124"/>
      <c r="U240" s="393"/>
      <c r="V240" s="167"/>
      <c r="W240" s="132"/>
      <c r="X240" s="133"/>
      <c r="Y240" s="520" t="s">
        <v>577</v>
      </c>
      <c r="Z240" s="389">
        <f>439.43/K240*100</f>
        <v>87.885999999999996</v>
      </c>
    </row>
    <row r="241" spans="2:29" ht="45">
      <c r="B241" s="110" t="s">
        <v>337</v>
      </c>
      <c r="C241" s="289" t="s">
        <v>338</v>
      </c>
      <c r="D241" s="180">
        <v>2E-3</v>
      </c>
      <c r="E241" s="180">
        <f t="shared" si="4"/>
        <v>0</v>
      </c>
      <c r="F241" s="2">
        <v>43617</v>
      </c>
      <c r="G241" s="33">
        <v>43830</v>
      </c>
      <c r="H241" s="124"/>
      <c r="I241" s="35" t="s">
        <v>330</v>
      </c>
      <c r="J241" s="43" t="s">
        <v>265</v>
      </c>
      <c r="K241" s="187">
        <v>50</v>
      </c>
      <c r="L241" s="397"/>
      <c r="M241" s="401"/>
      <c r="N241" s="124"/>
      <c r="O241" s="393"/>
      <c r="P241" s="401"/>
      <c r="Q241" s="124"/>
      <c r="R241" s="420">
        <v>0</v>
      </c>
      <c r="S241" s="131">
        <v>0</v>
      </c>
      <c r="T241" s="124"/>
      <c r="U241" s="393"/>
      <c r="V241" s="401"/>
      <c r="W241" s="132"/>
      <c r="X241" s="133"/>
      <c r="Y241" s="520" t="s">
        <v>494</v>
      </c>
      <c r="Z241" s="382"/>
      <c r="AA241" s="500"/>
    </row>
    <row r="242" spans="2:29" ht="106.5" customHeight="1">
      <c r="B242" s="110" t="s">
        <v>339</v>
      </c>
      <c r="C242" s="289" t="s">
        <v>340</v>
      </c>
      <c r="D242" s="180">
        <v>0.01</v>
      </c>
      <c r="E242" s="180">
        <f t="shared" si="4"/>
        <v>0.01</v>
      </c>
      <c r="F242" s="2">
        <v>43770</v>
      </c>
      <c r="G242" s="33">
        <v>43830</v>
      </c>
      <c r="H242" s="124"/>
      <c r="I242" s="35" t="s">
        <v>330</v>
      </c>
      <c r="J242" s="43" t="s">
        <v>265</v>
      </c>
      <c r="K242" s="187">
        <v>100</v>
      </c>
      <c r="L242" s="397"/>
      <c r="M242" s="401"/>
      <c r="N242" s="124"/>
      <c r="O242" s="393"/>
      <c r="P242" s="401"/>
      <c r="Q242" s="132">
        <v>0</v>
      </c>
      <c r="R242" s="420">
        <v>0</v>
      </c>
      <c r="S242" s="131">
        <v>0</v>
      </c>
      <c r="T242" s="124"/>
      <c r="U242" s="180"/>
      <c r="V242" s="135">
        <v>0.02</v>
      </c>
      <c r="W242" s="55">
        <v>0.04</v>
      </c>
      <c r="X242" s="55">
        <v>0.94</v>
      </c>
      <c r="Y242" s="520" t="s">
        <v>578</v>
      </c>
      <c r="Z242" s="389">
        <f>12000/K242*100%</f>
        <v>120</v>
      </c>
      <c r="AA242" s="500"/>
    </row>
    <row r="243" spans="2:29">
      <c r="B243" s="277" t="s">
        <v>341</v>
      </c>
      <c r="C243" s="105" t="s">
        <v>342</v>
      </c>
      <c r="D243" s="283">
        <f>SUM(D244:D249)</f>
        <v>4.0000000000000008E-2</v>
      </c>
      <c r="E243" s="106">
        <f>SUM(E244:E249)</f>
        <v>2.1749999999999999E-2</v>
      </c>
      <c r="F243" s="105"/>
      <c r="G243" s="105"/>
      <c r="H243" s="105"/>
      <c r="I243" s="280" t="s">
        <v>327</v>
      </c>
      <c r="J243" s="284"/>
      <c r="K243" s="285">
        <f>SUM(K244:K249)</f>
        <v>2848</v>
      </c>
      <c r="L243" s="325">
        <v>2200</v>
      </c>
      <c r="M243" s="408"/>
      <c r="N243" s="105"/>
      <c r="O243" s="440"/>
      <c r="P243" s="408"/>
      <c r="Q243" s="105"/>
      <c r="R243" s="440"/>
      <c r="S243" s="408"/>
      <c r="T243" s="105"/>
      <c r="U243" s="440"/>
      <c r="V243" s="408"/>
      <c r="W243" s="105"/>
      <c r="X243" s="309"/>
      <c r="Y243" s="286"/>
    </row>
    <row r="244" spans="2:29" ht="62.25" customHeight="1">
      <c r="B244" s="290" t="s">
        <v>343</v>
      </c>
      <c r="C244" s="263" t="s">
        <v>344</v>
      </c>
      <c r="D244" s="180">
        <v>8.0000000000000002E-3</v>
      </c>
      <c r="E244" s="180">
        <f>(SUM(M244:X244)*D244)</f>
        <v>0</v>
      </c>
      <c r="F244" s="119">
        <v>43466</v>
      </c>
      <c r="G244" s="120">
        <v>43830</v>
      </c>
      <c r="H244" s="120"/>
      <c r="I244" s="291" t="s">
        <v>330</v>
      </c>
      <c r="J244" s="43" t="s">
        <v>265</v>
      </c>
      <c r="K244" s="292">
        <v>500</v>
      </c>
      <c r="L244" s="398"/>
      <c r="M244" s="80">
        <v>0</v>
      </c>
      <c r="N244" s="55">
        <v>0</v>
      </c>
      <c r="O244" s="416">
        <v>0</v>
      </c>
      <c r="P244" s="80">
        <v>0</v>
      </c>
      <c r="Q244" s="55">
        <v>0</v>
      </c>
      <c r="R244" s="416">
        <v>0</v>
      </c>
      <c r="S244" s="80">
        <v>0</v>
      </c>
      <c r="T244" s="55">
        <v>0</v>
      </c>
      <c r="U244" s="416">
        <v>0</v>
      </c>
      <c r="V244" s="80">
        <v>0</v>
      </c>
      <c r="W244" s="55">
        <v>0</v>
      </c>
      <c r="X244" s="56">
        <v>0</v>
      </c>
      <c r="Y244" s="520" t="s">
        <v>579</v>
      </c>
    </row>
    <row r="245" spans="2:29" ht="71.25" customHeight="1">
      <c r="B245" s="290" t="s">
        <v>345</v>
      </c>
      <c r="C245" s="263" t="s">
        <v>346</v>
      </c>
      <c r="D245" s="180">
        <v>5.0000000000000001E-3</v>
      </c>
      <c r="E245" s="180">
        <f>(SUM(M244:X244)*D245)</f>
        <v>0</v>
      </c>
      <c r="F245" s="2">
        <v>43466</v>
      </c>
      <c r="G245" s="33">
        <v>43830</v>
      </c>
      <c r="H245" s="124"/>
      <c r="I245" s="35" t="s">
        <v>330</v>
      </c>
      <c r="J245" s="43" t="s">
        <v>265</v>
      </c>
      <c r="K245" s="187">
        <v>105</v>
      </c>
      <c r="L245" s="396"/>
      <c r="M245" s="80">
        <v>0</v>
      </c>
      <c r="N245" s="55">
        <v>4.33</v>
      </c>
      <c r="O245" s="416">
        <v>0</v>
      </c>
      <c r="P245" s="80">
        <v>0</v>
      </c>
      <c r="Q245" s="55">
        <v>0</v>
      </c>
      <c r="R245" s="416">
        <v>0</v>
      </c>
      <c r="S245" s="80">
        <v>0</v>
      </c>
      <c r="T245" s="55">
        <v>0</v>
      </c>
      <c r="U245" s="416">
        <v>0</v>
      </c>
      <c r="V245" s="80">
        <v>0</v>
      </c>
      <c r="W245" s="55">
        <v>0</v>
      </c>
      <c r="X245" s="56">
        <v>0</v>
      </c>
      <c r="Y245" s="521" t="s">
        <v>580</v>
      </c>
      <c r="Z245" s="389">
        <f>455.26/K245*100</f>
        <v>433.5809523809524</v>
      </c>
    </row>
    <row r="246" spans="2:29" ht="66" customHeight="1">
      <c r="B246" s="290" t="s">
        <v>347</v>
      </c>
      <c r="C246" s="263" t="s">
        <v>348</v>
      </c>
      <c r="D246" s="180">
        <v>5.0000000000000001E-3</v>
      </c>
      <c r="E246" s="196">
        <f>(SUM(M246:X246)*D246)</f>
        <v>2.5000000000000001E-4</v>
      </c>
      <c r="F246" s="119">
        <v>43466</v>
      </c>
      <c r="G246" s="120">
        <v>43830</v>
      </c>
      <c r="H246" s="288"/>
      <c r="I246" s="291" t="s">
        <v>330</v>
      </c>
      <c r="J246" s="43" t="s">
        <v>265</v>
      </c>
      <c r="K246" s="292">
        <v>30</v>
      </c>
      <c r="L246" s="396"/>
      <c r="M246" s="80">
        <v>0.01</v>
      </c>
      <c r="N246" s="55">
        <v>0.04</v>
      </c>
      <c r="O246" s="416">
        <v>0</v>
      </c>
      <c r="P246" s="80">
        <v>0</v>
      </c>
      <c r="Q246" s="55">
        <v>0</v>
      </c>
      <c r="R246" s="416">
        <v>0</v>
      </c>
      <c r="S246" s="80">
        <v>0</v>
      </c>
      <c r="T246" s="55">
        <v>0</v>
      </c>
      <c r="U246" s="416">
        <v>0</v>
      </c>
      <c r="V246" s="80">
        <v>0</v>
      </c>
      <c r="W246" s="55">
        <v>0</v>
      </c>
      <c r="X246" s="56">
        <v>0</v>
      </c>
      <c r="Y246" s="520" t="s">
        <v>581</v>
      </c>
      <c r="Z246" s="389">
        <f>0.3/K246*100</f>
        <v>1</v>
      </c>
      <c r="AA246" s="389">
        <f>1.1/K246*100</f>
        <v>3.6666666666666665</v>
      </c>
      <c r="AB246" s="382"/>
    </row>
    <row r="247" spans="2:29" ht="106.5" customHeight="1">
      <c r="B247" s="290" t="s">
        <v>349</v>
      </c>
      <c r="C247" s="554" t="s">
        <v>350</v>
      </c>
      <c r="D247" s="180">
        <v>0.01</v>
      </c>
      <c r="E247" s="196">
        <f>(SUM(M247:X247)*D247)</f>
        <v>9.9999999999999985E-3</v>
      </c>
      <c r="F247" s="119">
        <v>43466</v>
      </c>
      <c r="G247" s="120">
        <v>43830</v>
      </c>
      <c r="H247" s="288"/>
      <c r="I247" s="291" t="s">
        <v>330</v>
      </c>
      <c r="J247" s="43" t="s">
        <v>265</v>
      </c>
      <c r="K247" s="292">
        <v>800</v>
      </c>
      <c r="L247" s="396"/>
      <c r="M247" s="80">
        <v>0.59</v>
      </c>
      <c r="N247" s="55">
        <v>0.1</v>
      </c>
      <c r="O247" s="416">
        <v>0</v>
      </c>
      <c r="P247" s="80">
        <v>0.09</v>
      </c>
      <c r="Q247" s="55">
        <v>0.02</v>
      </c>
      <c r="R247" s="416">
        <v>0.12</v>
      </c>
      <c r="S247" s="80">
        <v>0.08</v>
      </c>
      <c r="T247" s="293"/>
      <c r="U247" s="452"/>
      <c r="V247" s="446"/>
      <c r="W247" s="55"/>
      <c r="X247" s="447"/>
      <c r="Y247" s="520" t="s">
        <v>582</v>
      </c>
      <c r="Z247" s="390">
        <f>41.97/K247*100</f>
        <v>5.2462499999999999</v>
      </c>
      <c r="AA247" s="390">
        <f>83.5/K247*100</f>
        <v>10.4375</v>
      </c>
    </row>
    <row r="248" spans="2:29" ht="74.25" customHeight="1">
      <c r="B248" s="290" t="s">
        <v>351</v>
      </c>
      <c r="C248" s="263" t="s">
        <v>352</v>
      </c>
      <c r="D248" s="180">
        <v>2E-3</v>
      </c>
      <c r="E248" s="196">
        <f>(SUM(M248:X248)*D248)</f>
        <v>1.5E-3</v>
      </c>
      <c r="F248" s="119">
        <v>43466</v>
      </c>
      <c r="G248" s="120">
        <v>43830</v>
      </c>
      <c r="H248" s="288"/>
      <c r="I248" s="291" t="s">
        <v>330</v>
      </c>
      <c r="J248" s="43" t="s">
        <v>265</v>
      </c>
      <c r="K248" s="292">
        <v>88</v>
      </c>
      <c r="L248" s="396"/>
      <c r="M248" s="80">
        <v>0.5</v>
      </c>
      <c r="N248" s="55">
        <v>0</v>
      </c>
      <c r="O248" s="416">
        <v>0</v>
      </c>
      <c r="P248" s="80">
        <v>0</v>
      </c>
      <c r="Q248" s="55">
        <v>0</v>
      </c>
      <c r="R248" s="416">
        <v>0</v>
      </c>
      <c r="S248" s="80">
        <v>0</v>
      </c>
      <c r="T248" s="55">
        <v>0</v>
      </c>
      <c r="U248" s="416">
        <v>0.25</v>
      </c>
      <c r="V248" s="446"/>
      <c r="W248" s="293"/>
      <c r="X248" s="447"/>
      <c r="Y248" s="521" t="s">
        <v>583</v>
      </c>
      <c r="Z248" s="389">
        <f>22.5/K248*100</f>
        <v>25.568181818181817</v>
      </c>
    </row>
    <row r="249" spans="2:29" ht="60">
      <c r="B249" s="290" t="s">
        <v>353</v>
      </c>
      <c r="C249" s="263" t="s">
        <v>354</v>
      </c>
      <c r="D249" s="180">
        <v>0.01</v>
      </c>
      <c r="E249" s="196">
        <f>(SUM(M249:X249)*D249)</f>
        <v>0.01</v>
      </c>
      <c r="F249" s="119">
        <v>43466</v>
      </c>
      <c r="G249" s="120">
        <v>43830</v>
      </c>
      <c r="H249" s="288"/>
      <c r="I249" s="291" t="s">
        <v>330</v>
      </c>
      <c r="J249" s="43" t="s">
        <v>265</v>
      </c>
      <c r="K249" s="292">
        <v>1325</v>
      </c>
      <c r="L249" s="396"/>
      <c r="M249" s="80">
        <v>0</v>
      </c>
      <c r="N249" s="55">
        <v>0</v>
      </c>
      <c r="O249" s="416">
        <v>0.78</v>
      </c>
      <c r="P249" s="80">
        <v>0</v>
      </c>
      <c r="Q249" s="55">
        <v>0</v>
      </c>
      <c r="R249" s="416">
        <v>0.22</v>
      </c>
      <c r="S249" s="80">
        <v>0</v>
      </c>
      <c r="T249" s="55">
        <v>0</v>
      </c>
      <c r="U249" s="416">
        <v>0</v>
      </c>
      <c r="V249" s="80"/>
      <c r="W249" s="55"/>
      <c r="X249" s="56"/>
      <c r="Y249" s="521" t="s">
        <v>584</v>
      </c>
      <c r="Z249" s="390">
        <f>3599.64/K249*100</f>
        <v>271.67094339622639</v>
      </c>
    </row>
    <row r="250" spans="2:29" ht="45">
      <c r="B250" s="104" t="s">
        <v>355</v>
      </c>
      <c r="C250" s="536" t="s">
        <v>356</v>
      </c>
      <c r="D250" s="106">
        <f>SUM(D251:D252)</f>
        <v>0.03</v>
      </c>
      <c r="E250" s="106">
        <f>SUM(E251:E252)</f>
        <v>1.18E-2</v>
      </c>
      <c r="F250" s="250"/>
      <c r="G250" s="108"/>
      <c r="H250" s="108"/>
      <c r="I250" s="294" t="s">
        <v>272</v>
      </c>
      <c r="J250" s="284"/>
      <c r="K250" s="197">
        <v>22200</v>
      </c>
      <c r="L250" s="325">
        <v>1650</v>
      </c>
      <c r="M250" s="326"/>
      <c r="N250" s="198"/>
      <c r="O250" s="424"/>
      <c r="P250" s="326"/>
      <c r="Q250" s="198"/>
      <c r="R250" s="424"/>
      <c r="S250" s="326"/>
      <c r="T250" s="198"/>
      <c r="U250" s="424"/>
      <c r="V250" s="326"/>
      <c r="W250" s="198"/>
      <c r="X250" s="327"/>
      <c r="Y250" s="497"/>
    </row>
    <row r="251" spans="2:29" ht="177.75" customHeight="1">
      <c r="B251" s="110" t="s">
        <v>357</v>
      </c>
      <c r="C251" s="543" t="s">
        <v>490</v>
      </c>
      <c r="D251" s="180">
        <v>0.01</v>
      </c>
      <c r="E251" s="180">
        <f>(SUM(M251:X251)*D251)</f>
        <v>5.3999999999999994E-3</v>
      </c>
      <c r="F251" s="2">
        <v>43466</v>
      </c>
      <c r="G251" s="33">
        <v>43830</v>
      </c>
      <c r="H251" s="33"/>
      <c r="I251" s="34" t="s">
        <v>358</v>
      </c>
      <c r="J251" s="43" t="s">
        <v>265</v>
      </c>
      <c r="K251" s="35"/>
      <c r="L251" s="130"/>
      <c r="M251" s="131">
        <v>0.08</v>
      </c>
      <c r="N251" s="132">
        <v>0.08</v>
      </c>
      <c r="O251" s="420">
        <v>0.08</v>
      </c>
      <c r="P251" s="131">
        <v>0.1</v>
      </c>
      <c r="Q251" s="132">
        <v>0.1</v>
      </c>
      <c r="R251" s="420">
        <v>0.1</v>
      </c>
      <c r="S251" s="131"/>
      <c r="T251" s="132"/>
      <c r="U251" s="420"/>
      <c r="V251" s="131"/>
      <c r="W251" s="132"/>
      <c r="X251" s="133"/>
      <c r="Y251" s="275" t="s">
        <v>475</v>
      </c>
    </row>
    <row r="252" spans="2:29" ht="118.5" customHeight="1" thickBot="1">
      <c r="B252" s="110" t="s">
        <v>359</v>
      </c>
      <c r="C252" s="543" t="s">
        <v>360</v>
      </c>
      <c r="D252" s="180">
        <v>0.02</v>
      </c>
      <c r="E252" s="180">
        <f>(SUM(M252:X252)*D252)</f>
        <v>6.4000000000000003E-3</v>
      </c>
      <c r="F252" s="2">
        <v>43617</v>
      </c>
      <c r="G252" s="33">
        <v>43769</v>
      </c>
      <c r="H252" s="33"/>
      <c r="I252" s="34" t="s">
        <v>358</v>
      </c>
      <c r="J252" s="43" t="s">
        <v>265</v>
      </c>
      <c r="K252" s="35"/>
      <c r="L252" s="130"/>
      <c r="M252" s="139">
        <v>0.09</v>
      </c>
      <c r="N252" s="140">
        <v>0</v>
      </c>
      <c r="O252" s="422">
        <v>7.0000000000000007E-2</v>
      </c>
      <c r="P252" s="139"/>
      <c r="Q252" s="140"/>
      <c r="R252" s="437">
        <v>0</v>
      </c>
      <c r="S252" s="247">
        <v>0.05</v>
      </c>
      <c r="T252" s="142">
        <v>0</v>
      </c>
      <c r="U252" s="437"/>
      <c r="V252" s="247">
        <v>0.06</v>
      </c>
      <c r="W252" s="140"/>
      <c r="X252" s="141">
        <v>0.05</v>
      </c>
      <c r="Y252" s="519" t="s">
        <v>585</v>
      </c>
      <c r="Z252" s="390">
        <f>1172/K250*100</f>
        <v>5.2792792792792795</v>
      </c>
      <c r="AA252" s="391"/>
      <c r="AB252" s="390">
        <f>1664/K250*100</f>
        <v>7.4954954954954953</v>
      </c>
      <c r="AC252" s="27"/>
    </row>
    <row r="253" spans="2:29" ht="30" customHeight="1" thickBot="1">
      <c r="B253" s="215" t="s">
        <v>33</v>
      </c>
      <c r="C253" s="498" t="s">
        <v>361</v>
      </c>
      <c r="D253" s="506">
        <f>+D254+D259+D264+D268+D272</f>
        <v>0.99999999999999989</v>
      </c>
      <c r="E253" s="506">
        <f>+E254+E259+E264+E268+E272</f>
        <v>0.85109999999999986</v>
      </c>
      <c r="F253" s="87"/>
      <c r="G253" s="87"/>
      <c r="H253" s="87"/>
      <c r="I253" s="87"/>
      <c r="J253" s="87"/>
      <c r="K253" s="87"/>
      <c r="L253" s="88">
        <v>1200</v>
      </c>
      <c r="M253" s="89"/>
      <c r="N253" s="90"/>
      <c r="O253" s="415"/>
      <c r="P253" s="89"/>
      <c r="Q253" s="90"/>
      <c r="R253" s="91"/>
      <c r="S253" s="89"/>
      <c r="T253" s="90"/>
      <c r="U253" s="415"/>
      <c r="V253" s="89"/>
      <c r="W253" s="90"/>
      <c r="X253" s="91"/>
      <c r="Y253" s="216"/>
    </row>
    <row r="254" spans="2:29" ht="64.5" customHeight="1">
      <c r="B254" s="507" t="s">
        <v>21</v>
      </c>
      <c r="C254" s="556" t="s">
        <v>362</v>
      </c>
      <c r="D254" s="508">
        <f>SUM(D255:D258)</f>
        <v>0.19999999999999998</v>
      </c>
      <c r="E254" s="508">
        <f>SUM(E255:E258)</f>
        <v>0.19999999999999998</v>
      </c>
      <c r="F254" s="509"/>
      <c r="G254" s="510"/>
      <c r="H254" s="510"/>
      <c r="I254" s="568" t="s">
        <v>363</v>
      </c>
      <c r="J254" s="511" t="s">
        <v>364</v>
      </c>
      <c r="K254" s="512"/>
      <c r="L254" s="513"/>
      <c r="M254" s="514"/>
      <c r="N254" s="515"/>
      <c r="O254" s="516"/>
      <c r="P254" s="514"/>
      <c r="Q254" s="515"/>
      <c r="R254" s="516"/>
      <c r="S254" s="514"/>
      <c r="T254" s="515"/>
      <c r="U254" s="516"/>
      <c r="V254" s="514"/>
      <c r="W254" s="515"/>
      <c r="X254" s="517"/>
      <c r="Y254" s="518"/>
    </row>
    <row r="255" spans="2:29" ht="162" customHeight="1">
      <c r="B255" s="8" t="s">
        <v>4</v>
      </c>
      <c r="C255" s="557" t="s">
        <v>365</v>
      </c>
      <c r="D255" s="5">
        <f>5%/5</f>
        <v>0.01</v>
      </c>
      <c r="E255" s="5">
        <f>(SUM(M255:X255)*D255)</f>
        <v>0.01</v>
      </c>
      <c r="F255" s="2">
        <v>43831</v>
      </c>
      <c r="G255" s="33">
        <v>44073</v>
      </c>
      <c r="H255" s="33"/>
      <c r="I255" s="557" t="s">
        <v>366</v>
      </c>
      <c r="J255" s="299" t="s">
        <v>367</v>
      </c>
      <c r="K255" s="35"/>
      <c r="L255" s="130"/>
      <c r="M255" s="131">
        <v>0.25</v>
      </c>
      <c r="N255" s="132">
        <v>0.25</v>
      </c>
      <c r="O255" s="421"/>
      <c r="P255" s="448"/>
      <c r="Q255" s="168"/>
      <c r="R255" s="425"/>
      <c r="S255" s="131">
        <v>0.25</v>
      </c>
      <c r="T255" s="132">
        <v>0</v>
      </c>
      <c r="U255" s="425"/>
      <c r="V255" s="135">
        <v>0.15</v>
      </c>
      <c r="W255" s="136">
        <v>0.1</v>
      </c>
      <c r="X255" s="134"/>
      <c r="Y255" s="566" t="s">
        <v>610</v>
      </c>
    </row>
    <row r="256" spans="2:29" ht="97.5" customHeight="1">
      <c r="B256" s="307" t="s">
        <v>5</v>
      </c>
      <c r="C256" s="300" t="s">
        <v>368</v>
      </c>
      <c r="D256" s="5">
        <f>5%/5</f>
        <v>0.01</v>
      </c>
      <c r="E256" s="301">
        <f t="shared" ref="E256:E267" si="5">(SUM(M256:X256)*D256)</f>
        <v>0.01</v>
      </c>
      <c r="F256" s="302">
        <v>43862</v>
      </c>
      <c r="G256" s="164">
        <v>44073</v>
      </c>
      <c r="H256" s="164"/>
      <c r="I256" s="557" t="s">
        <v>369</v>
      </c>
      <c r="J256" s="299" t="s">
        <v>367</v>
      </c>
      <c r="K256" s="303"/>
      <c r="L256" s="166"/>
      <c r="M256" s="167"/>
      <c r="N256" s="132">
        <v>0.25</v>
      </c>
      <c r="O256" s="420">
        <v>0</v>
      </c>
      <c r="P256" s="167"/>
      <c r="Q256" s="168"/>
      <c r="R256" s="425"/>
      <c r="S256" s="131">
        <v>0.25</v>
      </c>
      <c r="T256" s="132">
        <v>0.25</v>
      </c>
      <c r="U256" s="425"/>
      <c r="V256" s="167">
        <v>0.25</v>
      </c>
      <c r="W256" s="168"/>
      <c r="X256" s="169"/>
      <c r="Y256" s="566" t="s">
        <v>611</v>
      </c>
    </row>
    <row r="257" spans="2:25" ht="139.5" customHeight="1">
      <c r="B257" s="8" t="s">
        <v>6</v>
      </c>
      <c r="C257" s="557" t="s">
        <v>370</v>
      </c>
      <c r="D257" s="5">
        <f>60%/5</f>
        <v>0.12</v>
      </c>
      <c r="E257" s="5">
        <f t="shared" si="5"/>
        <v>0.12</v>
      </c>
      <c r="F257" s="2">
        <v>43891</v>
      </c>
      <c r="G257" s="33">
        <v>44134</v>
      </c>
      <c r="H257" s="33"/>
      <c r="I257" s="557" t="s">
        <v>371</v>
      </c>
      <c r="J257" s="299" t="s">
        <v>367</v>
      </c>
      <c r="K257" s="35"/>
      <c r="L257" s="130"/>
      <c r="M257" s="135"/>
      <c r="N257" s="136"/>
      <c r="O257" s="420">
        <v>0</v>
      </c>
      <c r="P257" s="131">
        <v>0</v>
      </c>
      <c r="Q257" s="132">
        <v>0</v>
      </c>
      <c r="R257" s="420">
        <v>0</v>
      </c>
      <c r="S257" s="131">
        <v>0</v>
      </c>
      <c r="T257" s="132">
        <v>0</v>
      </c>
      <c r="U257" s="420">
        <v>0</v>
      </c>
      <c r="V257" s="131">
        <v>0.7</v>
      </c>
      <c r="W257" s="136">
        <v>0.3</v>
      </c>
      <c r="X257" s="134"/>
      <c r="Y257" s="566" t="s">
        <v>612</v>
      </c>
    </row>
    <row r="258" spans="2:25" ht="74.25" customHeight="1">
      <c r="B258" s="8" t="s">
        <v>7</v>
      </c>
      <c r="C258" s="557" t="s">
        <v>372</v>
      </c>
      <c r="D258" s="5">
        <f>30%/5</f>
        <v>0.06</v>
      </c>
      <c r="E258" s="5">
        <f t="shared" si="5"/>
        <v>0.06</v>
      </c>
      <c r="F258" s="2">
        <v>43891</v>
      </c>
      <c r="G258" s="33">
        <v>44165</v>
      </c>
      <c r="H258" s="33"/>
      <c r="I258" s="557" t="s">
        <v>373</v>
      </c>
      <c r="J258" s="299" t="s">
        <v>367</v>
      </c>
      <c r="K258" s="124"/>
      <c r="L258" s="393"/>
      <c r="M258" s="401"/>
      <c r="N258" s="124"/>
      <c r="O258" s="420">
        <v>0</v>
      </c>
      <c r="P258" s="131">
        <v>0</v>
      </c>
      <c r="Q258" s="132">
        <v>0</v>
      </c>
      <c r="R258" s="420">
        <v>0</v>
      </c>
      <c r="S258" s="131">
        <v>0</v>
      </c>
      <c r="T258" s="132">
        <v>0</v>
      </c>
      <c r="U258" s="420">
        <v>0</v>
      </c>
      <c r="V258" s="131">
        <v>0.7</v>
      </c>
      <c r="W258" s="132">
        <v>0.3</v>
      </c>
      <c r="X258" s="464"/>
      <c r="Y258" s="566" t="s">
        <v>613</v>
      </c>
    </row>
    <row r="259" spans="2:25" ht="71.25" customHeight="1">
      <c r="B259" s="308" t="s">
        <v>24</v>
      </c>
      <c r="C259" s="558" t="s">
        <v>374</v>
      </c>
      <c r="D259" s="106">
        <f>SUM(D260:D263)</f>
        <v>0.19999999999999998</v>
      </c>
      <c r="E259" s="106">
        <f>SUM(E260:E263)</f>
        <v>0.19750000000000001</v>
      </c>
      <c r="F259" s="250"/>
      <c r="G259" s="108"/>
      <c r="H259" s="108"/>
      <c r="I259" s="569" t="s">
        <v>375</v>
      </c>
      <c r="J259" s="277" t="s">
        <v>364</v>
      </c>
      <c r="K259" s="109"/>
      <c r="L259" s="325"/>
      <c r="M259" s="326"/>
      <c r="N259" s="198"/>
      <c r="O259" s="424"/>
      <c r="P259" s="326"/>
      <c r="Q259" s="198"/>
      <c r="R259" s="424"/>
      <c r="S259" s="326"/>
      <c r="T259" s="198"/>
      <c r="U259" s="424"/>
      <c r="V259" s="326"/>
      <c r="W259" s="198"/>
      <c r="X259" s="327"/>
      <c r="Y259" s="566"/>
    </row>
    <row r="260" spans="2:25" ht="126.75" customHeight="1">
      <c r="B260" s="8" t="s">
        <v>9</v>
      </c>
      <c r="C260" s="557" t="s">
        <v>491</v>
      </c>
      <c r="D260" s="5">
        <f>5%/5</f>
        <v>0.01</v>
      </c>
      <c r="E260" s="5">
        <f>(SUM(M260:X260)*D260)</f>
        <v>0.01</v>
      </c>
      <c r="F260" s="2">
        <v>43831</v>
      </c>
      <c r="G260" s="33">
        <v>44073</v>
      </c>
      <c r="H260" s="33"/>
      <c r="I260" s="557" t="s">
        <v>376</v>
      </c>
      <c r="J260" s="299" t="s">
        <v>367</v>
      </c>
      <c r="K260" s="35"/>
      <c r="L260" s="130"/>
      <c r="M260" s="131">
        <v>0.25</v>
      </c>
      <c r="N260" s="132">
        <v>0.25</v>
      </c>
      <c r="O260" s="421"/>
      <c r="P260" s="448"/>
      <c r="Q260" s="168"/>
      <c r="R260" s="425"/>
      <c r="S260" s="131">
        <v>0.25</v>
      </c>
      <c r="T260" s="132"/>
      <c r="U260" s="425"/>
      <c r="V260" s="135">
        <v>0.25</v>
      </c>
      <c r="W260" s="136"/>
      <c r="X260" s="134"/>
      <c r="Y260" s="566" t="s">
        <v>614</v>
      </c>
    </row>
    <row r="261" spans="2:25" ht="69.75" customHeight="1">
      <c r="B261" s="8" t="s">
        <v>10</v>
      </c>
      <c r="C261" s="300" t="s">
        <v>368</v>
      </c>
      <c r="D261" s="5">
        <f>5%/5</f>
        <v>0.01</v>
      </c>
      <c r="E261" s="301">
        <f t="shared" ref="E261:E263" si="6">(SUM(M261:X261)*D261)</f>
        <v>7.4999999999999997E-3</v>
      </c>
      <c r="F261" s="302">
        <v>43862</v>
      </c>
      <c r="G261" s="164">
        <v>44073</v>
      </c>
      <c r="H261" s="164"/>
      <c r="I261" s="557" t="s">
        <v>377</v>
      </c>
      <c r="J261" s="299" t="s">
        <v>367</v>
      </c>
      <c r="K261" s="303"/>
      <c r="L261" s="166"/>
      <c r="M261" s="167"/>
      <c r="N261" s="132">
        <v>0.25</v>
      </c>
      <c r="O261" s="420">
        <v>0.25</v>
      </c>
      <c r="P261" s="167"/>
      <c r="R261" s="425"/>
      <c r="S261" s="131">
        <v>0</v>
      </c>
      <c r="T261" s="132">
        <v>0</v>
      </c>
      <c r="U261" s="425"/>
      <c r="V261" s="167">
        <v>0.25</v>
      </c>
      <c r="W261" s="168"/>
      <c r="X261" s="169"/>
      <c r="Y261" s="566" t="s">
        <v>615</v>
      </c>
    </row>
    <row r="262" spans="2:25" ht="172.5" customHeight="1">
      <c r="B262" s="8" t="s">
        <v>11</v>
      </c>
      <c r="C262" s="299" t="s">
        <v>370</v>
      </c>
      <c r="D262" s="5">
        <f>60%/5</f>
        <v>0.12</v>
      </c>
      <c r="E262" s="5">
        <f t="shared" si="6"/>
        <v>0.12</v>
      </c>
      <c r="F262" s="2">
        <v>43891</v>
      </c>
      <c r="G262" s="33">
        <v>44134</v>
      </c>
      <c r="H262" s="33"/>
      <c r="I262" s="557" t="s">
        <v>378</v>
      </c>
      <c r="J262" s="299" t="s">
        <v>367</v>
      </c>
      <c r="K262" s="35"/>
      <c r="L262" s="130"/>
      <c r="M262" s="135"/>
      <c r="N262" s="136"/>
      <c r="O262" s="420">
        <v>0</v>
      </c>
      <c r="P262" s="131">
        <v>0</v>
      </c>
      <c r="Q262" s="132">
        <v>0</v>
      </c>
      <c r="R262" s="420">
        <v>0.08</v>
      </c>
      <c r="S262" s="131">
        <v>0.2</v>
      </c>
      <c r="T262" s="132">
        <v>0.15</v>
      </c>
      <c r="U262" s="420">
        <v>0.15</v>
      </c>
      <c r="V262" s="131">
        <v>0.15</v>
      </c>
      <c r="W262" s="136">
        <v>0.27</v>
      </c>
      <c r="X262" s="134"/>
      <c r="Y262" s="567" t="s">
        <v>616</v>
      </c>
    </row>
    <row r="263" spans="2:25" ht="99" customHeight="1">
      <c r="B263" s="8" t="s">
        <v>12</v>
      </c>
      <c r="C263" s="299" t="s">
        <v>372</v>
      </c>
      <c r="D263" s="5">
        <f>30%/5</f>
        <v>0.06</v>
      </c>
      <c r="E263" s="5">
        <f t="shared" si="6"/>
        <v>0.06</v>
      </c>
      <c r="F263" s="2">
        <v>43891</v>
      </c>
      <c r="G263" s="33">
        <v>44165</v>
      </c>
      <c r="H263" s="33"/>
      <c r="I263" s="557" t="s">
        <v>379</v>
      </c>
      <c r="J263" s="299" t="s">
        <v>367</v>
      </c>
      <c r="K263" s="124"/>
      <c r="L263" s="393"/>
      <c r="M263" s="401"/>
      <c r="N263" s="124"/>
      <c r="O263" s="420">
        <v>0</v>
      </c>
      <c r="P263" s="131">
        <v>0.08</v>
      </c>
      <c r="Q263" s="132">
        <v>0.08</v>
      </c>
      <c r="R263" s="420">
        <v>0.08</v>
      </c>
      <c r="S263" s="131">
        <v>0.2</v>
      </c>
      <c r="T263" s="132">
        <v>0.15</v>
      </c>
      <c r="U263" s="420">
        <v>0.15</v>
      </c>
      <c r="V263" s="131"/>
      <c r="W263" s="132"/>
      <c r="X263" s="136">
        <v>0.26</v>
      </c>
      <c r="Y263" s="566" t="s">
        <v>617</v>
      </c>
    </row>
    <row r="264" spans="2:25" ht="115.5" customHeight="1">
      <c r="B264" s="308" t="s">
        <v>23</v>
      </c>
      <c r="C264" s="558" t="s">
        <v>380</v>
      </c>
      <c r="D264" s="106">
        <f>SUM(D265:D267)</f>
        <v>0.19999999999999998</v>
      </c>
      <c r="E264" s="106">
        <f>SUM(E265:E267)</f>
        <v>0.17560000000000003</v>
      </c>
      <c r="F264" s="107"/>
      <c r="G264" s="108"/>
      <c r="H264" s="108"/>
      <c r="I264" s="569" t="s">
        <v>381</v>
      </c>
      <c r="J264" s="277" t="s">
        <v>364</v>
      </c>
      <c r="K264" s="109"/>
      <c r="L264" s="325"/>
      <c r="M264" s="326"/>
      <c r="N264" s="198"/>
      <c r="O264" s="424"/>
      <c r="P264" s="326"/>
      <c r="Q264" s="198"/>
      <c r="R264" s="424"/>
      <c r="S264" s="326"/>
      <c r="T264" s="198"/>
      <c r="U264" s="424"/>
      <c r="V264" s="326"/>
      <c r="W264" s="198"/>
      <c r="X264" s="327"/>
      <c r="Y264" s="565"/>
    </row>
    <row r="265" spans="2:25" ht="72.75" customHeight="1">
      <c r="B265" s="8" t="s">
        <v>15</v>
      </c>
      <c r="C265" s="557" t="s">
        <v>382</v>
      </c>
      <c r="D265" s="5">
        <f>10%/5</f>
        <v>0.02</v>
      </c>
      <c r="E265" s="5">
        <f t="shared" si="5"/>
        <v>0.02</v>
      </c>
      <c r="F265" s="2">
        <v>43831</v>
      </c>
      <c r="G265" s="33">
        <v>43860</v>
      </c>
      <c r="H265" s="33"/>
      <c r="I265" s="557" t="s">
        <v>383</v>
      </c>
      <c r="J265" s="299" t="s">
        <v>367</v>
      </c>
      <c r="K265" s="124"/>
      <c r="L265" s="393"/>
      <c r="M265" s="409">
        <v>1</v>
      </c>
      <c r="N265" s="124"/>
      <c r="O265" s="441"/>
      <c r="P265" s="411"/>
      <c r="Q265" s="306"/>
      <c r="R265" s="441"/>
      <c r="S265" s="411"/>
      <c r="T265" s="306"/>
      <c r="U265" s="441"/>
      <c r="V265" s="411"/>
      <c r="W265" s="306"/>
      <c r="X265" s="410"/>
      <c r="Y265" s="563" t="s">
        <v>444</v>
      </c>
    </row>
    <row r="266" spans="2:25" ht="113.25" customHeight="1">
      <c r="B266" s="8" t="s">
        <v>16</v>
      </c>
      <c r="C266" s="557" t="s">
        <v>384</v>
      </c>
      <c r="D266" s="5">
        <f>80%/5</f>
        <v>0.16</v>
      </c>
      <c r="E266" s="5">
        <f t="shared" si="5"/>
        <v>0.14560000000000003</v>
      </c>
      <c r="F266" s="2">
        <v>43862</v>
      </c>
      <c r="G266" s="33">
        <v>44165</v>
      </c>
      <c r="H266" s="33"/>
      <c r="I266" s="557" t="s">
        <v>385</v>
      </c>
      <c r="J266" s="299" t="s">
        <v>367</v>
      </c>
      <c r="K266" s="124"/>
      <c r="L266" s="393"/>
      <c r="M266" s="411">
        <v>0.2</v>
      </c>
      <c r="N266" s="305">
        <v>0.2</v>
      </c>
      <c r="O266" s="442">
        <v>0</v>
      </c>
      <c r="P266" s="409">
        <v>0.1</v>
      </c>
      <c r="Q266" s="305">
        <v>0.1</v>
      </c>
      <c r="R266" s="442">
        <v>0.1</v>
      </c>
      <c r="S266" s="409">
        <v>0.05</v>
      </c>
      <c r="T266" s="305">
        <v>0.05</v>
      </c>
      <c r="U266" s="442">
        <v>0.05</v>
      </c>
      <c r="V266" s="409">
        <v>0.02</v>
      </c>
      <c r="W266" s="305">
        <v>0.02</v>
      </c>
      <c r="X266" s="579">
        <v>0.02</v>
      </c>
      <c r="Y266" s="563" t="s">
        <v>587</v>
      </c>
    </row>
    <row r="267" spans="2:25" ht="84.75" customHeight="1">
      <c r="B267" s="8" t="s">
        <v>58</v>
      </c>
      <c r="C267" s="557" t="s">
        <v>386</v>
      </c>
      <c r="D267" s="5">
        <f>10%/5</f>
        <v>0.02</v>
      </c>
      <c r="E267" s="5">
        <f t="shared" si="5"/>
        <v>0.01</v>
      </c>
      <c r="F267" s="2">
        <v>43983</v>
      </c>
      <c r="G267" s="33">
        <v>44196</v>
      </c>
      <c r="H267" s="33"/>
      <c r="I267" s="557" t="s">
        <v>387</v>
      </c>
      <c r="J267" s="299" t="s">
        <v>367</v>
      </c>
      <c r="K267" s="124"/>
      <c r="L267" s="393"/>
      <c r="M267" s="401"/>
      <c r="N267" s="124"/>
      <c r="O267" s="441"/>
      <c r="P267" s="411"/>
      <c r="Q267" s="306"/>
      <c r="R267" s="442">
        <v>0.5</v>
      </c>
      <c r="S267" s="411"/>
      <c r="T267" s="306"/>
      <c r="U267" s="441"/>
      <c r="V267" s="465"/>
      <c r="W267" s="304"/>
      <c r="X267" s="412">
        <v>0</v>
      </c>
      <c r="Y267" s="563" t="s">
        <v>586</v>
      </c>
    </row>
    <row r="268" spans="2:25" ht="99.75" customHeight="1">
      <c r="B268" s="308" t="s">
        <v>22</v>
      </c>
      <c r="C268" s="558" t="s">
        <v>388</v>
      </c>
      <c r="D268" s="106">
        <f>SUM(D269:D271)</f>
        <v>0.19999999999999998</v>
      </c>
      <c r="E268" s="106">
        <f>SUM(E269:E271)</f>
        <v>0.19999999999999996</v>
      </c>
      <c r="F268" s="107"/>
      <c r="G268" s="108"/>
      <c r="H268" s="108"/>
      <c r="I268" s="569" t="s">
        <v>389</v>
      </c>
      <c r="J268" s="277" t="s">
        <v>364</v>
      </c>
      <c r="K268" s="109"/>
      <c r="L268" s="325"/>
      <c r="M268" s="326"/>
      <c r="N268" s="198"/>
      <c r="O268" s="424"/>
      <c r="P268" s="326"/>
      <c r="Q268" s="198"/>
      <c r="R268" s="424"/>
      <c r="S268" s="326"/>
      <c r="T268" s="198"/>
      <c r="U268" s="424"/>
      <c r="V268" s="326"/>
      <c r="W268" s="198"/>
      <c r="X268" s="327"/>
      <c r="Y268" s="460"/>
    </row>
    <row r="269" spans="2:25" ht="42" customHeight="1">
      <c r="B269" s="8" t="s">
        <v>17</v>
      </c>
      <c r="C269" s="557" t="s">
        <v>390</v>
      </c>
      <c r="D269" s="5">
        <f>10%/5</f>
        <v>0.02</v>
      </c>
      <c r="E269" s="5">
        <f t="shared" ref="E269:E271" si="7">(SUM(M269:X269)*D269)</f>
        <v>0.02</v>
      </c>
      <c r="F269" s="2">
        <v>43831</v>
      </c>
      <c r="G269" s="33">
        <v>43860</v>
      </c>
      <c r="H269" s="33"/>
      <c r="I269" s="557" t="s">
        <v>391</v>
      </c>
      <c r="J269" s="299" t="s">
        <v>367</v>
      </c>
      <c r="K269" s="124"/>
      <c r="L269" s="393"/>
      <c r="M269" s="131">
        <v>1</v>
      </c>
      <c r="N269" s="124"/>
      <c r="O269" s="441"/>
      <c r="P269" s="411"/>
      <c r="Q269" s="306"/>
      <c r="R269" s="441"/>
      <c r="S269" s="411"/>
      <c r="T269" s="306"/>
      <c r="U269" s="441"/>
      <c r="V269" s="411"/>
      <c r="W269" s="306"/>
      <c r="X269" s="410"/>
      <c r="Y269" s="563" t="s">
        <v>445</v>
      </c>
    </row>
    <row r="270" spans="2:25" ht="105">
      <c r="B270" s="8" t="s">
        <v>18</v>
      </c>
      <c r="C270" s="557" t="s">
        <v>384</v>
      </c>
      <c r="D270" s="5">
        <f>80%/5</f>
        <v>0.16</v>
      </c>
      <c r="E270" s="5">
        <f t="shared" si="7"/>
        <v>0.15999999999999998</v>
      </c>
      <c r="F270" s="2">
        <v>43831</v>
      </c>
      <c r="G270" s="33">
        <v>44104</v>
      </c>
      <c r="H270" s="33"/>
      <c r="I270" s="557" t="s">
        <v>392</v>
      </c>
      <c r="J270" s="299" t="s">
        <v>367</v>
      </c>
      <c r="K270" s="124"/>
      <c r="L270" s="393"/>
      <c r="M270" s="131">
        <v>0.2</v>
      </c>
      <c r="N270" s="132">
        <v>0.2</v>
      </c>
      <c r="O270" s="420">
        <v>0</v>
      </c>
      <c r="P270" s="131">
        <v>0.1</v>
      </c>
      <c r="Q270" s="132">
        <v>0.1</v>
      </c>
      <c r="R270" s="420">
        <v>0.1</v>
      </c>
      <c r="S270" s="131">
        <v>0.1</v>
      </c>
      <c r="T270" s="132">
        <v>0.1</v>
      </c>
      <c r="U270" s="420">
        <v>0.1</v>
      </c>
      <c r="V270" s="167"/>
      <c r="W270" s="304"/>
      <c r="X270" s="464"/>
      <c r="Y270" s="563" t="s">
        <v>489</v>
      </c>
    </row>
    <row r="271" spans="2:25" ht="91.5" customHeight="1">
      <c r="B271" s="8" t="s">
        <v>19</v>
      </c>
      <c r="C271" s="557" t="s">
        <v>393</v>
      </c>
      <c r="D271" s="5">
        <f>10%/5</f>
        <v>0.02</v>
      </c>
      <c r="E271" s="5">
        <f t="shared" si="7"/>
        <v>0.02</v>
      </c>
      <c r="F271" s="2">
        <v>43983</v>
      </c>
      <c r="G271" s="33">
        <v>44135</v>
      </c>
      <c r="H271" s="33"/>
      <c r="I271" s="557" t="s">
        <v>387</v>
      </c>
      <c r="J271" s="299" t="s">
        <v>367</v>
      </c>
      <c r="K271" s="124"/>
      <c r="L271" s="393"/>
      <c r="M271" s="401"/>
      <c r="N271" s="124"/>
      <c r="O271" s="441"/>
      <c r="P271" s="411"/>
      <c r="Q271" s="132">
        <v>0.5</v>
      </c>
      <c r="R271" s="441"/>
      <c r="S271" s="411"/>
      <c r="T271" s="306"/>
      <c r="U271" s="441"/>
      <c r="V271" s="131">
        <v>0.5</v>
      </c>
      <c r="W271" s="304"/>
      <c r="X271" s="464"/>
      <c r="Y271" s="563" t="s">
        <v>588</v>
      </c>
    </row>
    <row r="272" spans="2:25" ht="58.5" customHeight="1">
      <c r="B272" s="308" t="s">
        <v>233</v>
      </c>
      <c r="C272" s="558" t="s">
        <v>394</v>
      </c>
      <c r="D272" s="106">
        <f>SUM(D273:D275)</f>
        <v>0.19999999999999998</v>
      </c>
      <c r="E272" s="106">
        <f>SUM(E273:E275)</f>
        <v>7.8E-2</v>
      </c>
      <c r="F272" s="107"/>
      <c r="G272" s="108"/>
      <c r="H272" s="108"/>
      <c r="I272" s="569" t="s">
        <v>395</v>
      </c>
      <c r="J272" s="277" t="s">
        <v>364</v>
      </c>
      <c r="K272" s="109"/>
      <c r="L272" s="325"/>
      <c r="M272" s="326"/>
      <c r="N272" s="198"/>
      <c r="O272" s="424"/>
      <c r="P272" s="326"/>
      <c r="Q272" s="198"/>
      <c r="R272" s="424"/>
      <c r="S272" s="326"/>
      <c r="T272" s="198"/>
      <c r="U272" s="424"/>
      <c r="V272" s="326"/>
      <c r="W272" s="198"/>
      <c r="X272" s="327"/>
      <c r="Y272" s="460"/>
    </row>
    <row r="273" spans="2:25" ht="65.25" customHeight="1">
      <c r="B273" s="8" t="s">
        <v>235</v>
      </c>
      <c r="C273" s="557" t="s">
        <v>396</v>
      </c>
      <c r="D273" s="5">
        <f>10%/5</f>
        <v>0.02</v>
      </c>
      <c r="E273" s="5">
        <f t="shared" ref="E273:E275" si="8">(SUM(M273:X273)*D273)</f>
        <v>0.02</v>
      </c>
      <c r="F273" s="2">
        <v>43831</v>
      </c>
      <c r="G273" s="33">
        <v>43860</v>
      </c>
      <c r="H273" s="33"/>
      <c r="I273" s="557" t="s">
        <v>397</v>
      </c>
      <c r="J273" s="299" t="s">
        <v>367</v>
      </c>
      <c r="K273" s="124"/>
      <c r="L273" s="393"/>
      <c r="M273" s="131">
        <v>1</v>
      </c>
      <c r="N273" s="124"/>
      <c r="O273" s="441"/>
      <c r="P273" s="411"/>
      <c r="Q273" s="306"/>
      <c r="R273" s="441"/>
      <c r="S273" s="411"/>
      <c r="T273" s="306"/>
      <c r="U273" s="441"/>
      <c r="V273" s="411"/>
      <c r="W273" s="306"/>
      <c r="X273" s="410"/>
      <c r="Y273" s="563" t="s">
        <v>446</v>
      </c>
    </row>
    <row r="274" spans="2:25" ht="124.5" customHeight="1" thickBot="1">
      <c r="B274" s="8" t="s">
        <v>238</v>
      </c>
      <c r="C274" s="557" t="s">
        <v>384</v>
      </c>
      <c r="D274" s="5">
        <f>80%/5</f>
        <v>0.16</v>
      </c>
      <c r="E274" s="5">
        <f t="shared" si="8"/>
        <v>4.8000000000000008E-2</v>
      </c>
      <c r="F274" s="2">
        <v>43831</v>
      </c>
      <c r="G274" s="33">
        <v>44165</v>
      </c>
      <c r="H274" s="33"/>
      <c r="I274" s="557" t="s">
        <v>398</v>
      </c>
      <c r="J274" s="299" t="s">
        <v>367</v>
      </c>
      <c r="K274" s="124"/>
      <c r="L274" s="393"/>
      <c r="M274" s="167"/>
      <c r="N274" s="305">
        <v>0.2</v>
      </c>
      <c r="O274" s="442">
        <v>0</v>
      </c>
      <c r="P274" s="409">
        <v>0</v>
      </c>
      <c r="Q274" s="305">
        <v>0</v>
      </c>
      <c r="R274" s="442">
        <v>0</v>
      </c>
      <c r="S274" s="409">
        <v>0</v>
      </c>
      <c r="T274" s="305">
        <v>0</v>
      </c>
      <c r="U274" s="442">
        <v>0</v>
      </c>
      <c r="V274" s="409">
        <v>0</v>
      </c>
      <c r="W274" s="305">
        <v>0</v>
      </c>
      <c r="X274" s="580">
        <v>0.1</v>
      </c>
      <c r="Y274" s="563" t="s">
        <v>488</v>
      </c>
    </row>
    <row r="275" spans="2:25" ht="84" customHeight="1" thickBot="1">
      <c r="B275" s="9" t="s">
        <v>240</v>
      </c>
      <c r="C275" s="559" t="s">
        <v>393</v>
      </c>
      <c r="D275" s="10">
        <f>10%/5</f>
        <v>0.02</v>
      </c>
      <c r="E275" s="10">
        <f t="shared" si="8"/>
        <v>0.01</v>
      </c>
      <c r="F275" s="95">
        <v>43952</v>
      </c>
      <c r="G275" s="37">
        <v>44195</v>
      </c>
      <c r="H275" s="37"/>
      <c r="I275" s="559" t="s">
        <v>387</v>
      </c>
      <c r="J275" s="310" t="s">
        <v>367</v>
      </c>
      <c r="K275" s="96"/>
      <c r="L275" s="399"/>
      <c r="M275" s="413"/>
      <c r="N275" s="311"/>
      <c r="O275" s="443"/>
      <c r="P275" s="449"/>
      <c r="Q275" s="313">
        <v>0</v>
      </c>
      <c r="R275" s="443"/>
      <c r="S275" s="449"/>
      <c r="T275" s="312"/>
      <c r="U275" s="443"/>
      <c r="V275" s="466"/>
      <c r="W275" s="311"/>
      <c r="X275" s="467">
        <v>0.5</v>
      </c>
      <c r="Y275" s="564" t="s">
        <v>589</v>
      </c>
    </row>
    <row r="278" spans="2:25">
      <c r="I278" t="s">
        <v>404</v>
      </c>
      <c r="L278" s="335">
        <v>326366</v>
      </c>
    </row>
    <row r="279" spans="2:25">
      <c r="I279" t="s">
        <v>399</v>
      </c>
      <c r="L279" s="333">
        <f>+L278-L16</f>
        <v>198166</v>
      </c>
    </row>
    <row r="280" spans="2:25">
      <c r="I280" t="s">
        <v>400</v>
      </c>
      <c r="L280" s="333">
        <f>+L16</f>
        <v>128200</v>
      </c>
    </row>
  </sheetData>
  <mergeCells count="30">
    <mergeCell ref="U14:U15"/>
    <mergeCell ref="Y173:Y175"/>
    <mergeCell ref="Y178:Y180"/>
    <mergeCell ref="W14:W15"/>
    <mergeCell ref="X14:X15"/>
    <mergeCell ref="Y14:Y15"/>
    <mergeCell ref="Y156:Y159"/>
    <mergeCell ref="Y162:Y165"/>
    <mergeCell ref="Y168:Y170"/>
    <mergeCell ref="P14:P15"/>
    <mergeCell ref="Q14:Q15"/>
    <mergeCell ref="R14:R15"/>
    <mergeCell ref="S14:S15"/>
    <mergeCell ref="T14:T15"/>
    <mergeCell ref="C4:L4"/>
    <mergeCell ref="B10:B12"/>
    <mergeCell ref="M13:X13"/>
    <mergeCell ref="B14:B15"/>
    <mergeCell ref="C14:C15"/>
    <mergeCell ref="D14:E14"/>
    <mergeCell ref="F14:G14"/>
    <mergeCell ref="H14:H15"/>
    <mergeCell ref="I14:I15"/>
    <mergeCell ref="J14:J15"/>
    <mergeCell ref="V14:V15"/>
    <mergeCell ref="K14:K15"/>
    <mergeCell ref="L14:L15"/>
    <mergeCell ref="M14:M15"/>
    <mergeCell ref="N14:N15"/>
    <mergeCell ref="O14:O15"/>
  </mergeCells>
  <conditionalFormatting sqref="D17">
    <cfRule type="cellIs" dxfId="75" priority="88" operator="greaterThan">
      <formula>1</formula>
    </cfRule>
  </conditionalFormatting>
  <conditionalFormatting sqref="D16">
    <cfRule type="cellIs" dxfId="74" priority="87" operator="notEqual">
      <formula>1</formula>
    </cfRule>
  </conditionalFormatting>
  <conditionalFormatting sqref="E24:E27 E19:E22">
    <cfRule type="expression" dxfId="73" priority="86">
      <formula>E19&gt;D19</formula>
    </cfRule>
  </conditionalFormatting>
  <conditionalFormatting sqref="E30:E33 E35:E37 E39:E42">
    <cfRule type="expression" dxfId="72" priority="85">
      <formula>E30&gt;D30</formula>
    </cfRule>
  </conditionalFormatting>
  <conditionalFormatting sqref="D28">
    <cfRule type="cellIs" dxfId="71" priority="84" operator="greaterThan">
      <formula>1</formula>
    </cfRule>
  </conditionalFormatting>
  <conditionalFormatting sqref="E45:E47 E49:E64">
    <cfRule type="expression" dxfId="70" priority="83">
      <formula>E45&gt;D45</formula>
    </cfRule>
  </conditionalFormatting>
  <conditionalFormatting sqref="D43">
    <cfRule type="cellIs" dxfId="69" priority="82" operator="greaterThan">
      <formula>1</formula>
    </cfRule>
  </conditionalFormatting>
  <conditionalFormatting sqref="E71:E74 E67:E69 E76:E77">
    <cfRule type="expression" dxfId="68" priority="81">
      <formula>E67&gt;D67</formula>
    </cfRule>
  </conditionalFormatting>
  <conditionalFormatting sqref="D65">
    <cfRule type="cellIs" dxfId="67" priority="80" operator="greaterThan">
      <formula>1</formula>
    </cfRule>
  </conditionalFormatting>
  <conditionalFormatting sqref="E86:E88 E80:E83">
    <cfRule type="expression" dxfId="66" priority="79">
      <formula>E80&gt;D80</formula>
    </cfRule>
  </conditionalFormatting>
  <conditionalFormatting sqref="E90:E93">
    <cfRule type="expression" dxfId="65" priority="78">
      <formula>E90&gt;D90</formula>
    </cfRule>
  </conditionalFormatting>
  <conditionalFormatting sqref="D78">
    <cfRule type="cellIs" dxfId="64" priority="77" operator="greaterThan">
      <formula>1</formula>
    </cfRule>
  </conditionalFormatting>
  <conditionalFormatting sqref="D84">
    <cfRule type="cellIs" dxfId="63" priority="76" operator="greaterThan">
      <formula>1</formula>
    </cfRule>
  </conditionalFormatting>
  <conditionalFormatting sqref="E106 E108:E110 E96:E98 E100:E102 E113:E115">
    <cfRule type="expression" dxfId="62" priority="75">
      <formula>E96&gt;D96</formula>
    </cfRule>
  </conditionalFormatting>
  <conditionalFormatting sqref="D111">
    <cfRule type="cellIs" dxfId="61" priority="73" operator="greaterThan">
      <formula>1</formula>
    </cfRule>
  </conditionalFormatting>
  <conditionalFormatting sqref="E104:E105">
    <cfRule type="expression" dxfId="60" priority="72">
      <formula>E104&gt;D104</formula>
    </cfRule>
  </conditionalFormatting>
  <conditionalFormatting sqref="E116">
    <cfRule type="expression" dxfId="59" priority="71">
      <formula>E116&gt;D116</formula>
    </cfRule>
  </conditionalFormatting>
  <conditionalFormatting sqref="E126:E129 E134 E144 E148:E150">
    <cfRule type="expression" dxfId="58" priority="54">
      <formula>E126&gt;D126</formula>
    </cfRule>
  </conditionalFormatting>
  <conditionalFormatting sqref="E152">
    <cfRule type="expression" dxfId="57" priority="53">
      <formula>E152&gt;D152</formula>
    </cfRule>
  </conditionalFormatting>
  <conditionalFormatting sqref="E162 E156:E158 E119:E121 E124 E160 E168:E170 E173:E175 E178:E179">
    <cfRule type="expression" dxfId="56" priority="70">
      <formula>E119&gt;D119</formula>
    </cfRule>
  </conditionalFormatting>
  <conditionalFormatting sqref="E153">
    <cfRule type="expression" dxfId="55" priority="69">
      <formula>E153&gt;D153</formula>
    </cfRule>
  </conditionalFormatting>
  <conditionalFormatting sqref="E180">
    <cfRule type="expression" dxfId="54" priority="64">
      <formula>E180&gt;D180</formula>
    </cfRule>
  </conditionalFormatting>
  <conditionalFormatting sqref="D117">
    <cfRule type="cellIs" dxfId="53" priority="68" operator="greaterThan">
      <formula>1</formula>
    </cfRule>
  </conditionalFormatting>
  <conditionalFormatting sqref="D140">
    <cfRule type="cellIs" dxfId="52" priority="67" operator="greaterThan">
      <formula>1</formula>
    </cfRule>
  </conditionalFormatting>
  <conditionalFormatting sqref="D154">
    <cfRule type="cellIs" dxfId="51" priority="65" operator="greaterThan">
      <formula>1</formula>
    </cfRule>
  </conditionalFormatting>
  <conditionalFormatting sqref="E171">
    <cfRule type="expression" dxfId="50" priority="63">
      <formula>E171&gt;D171</formula>
    </cfRule>
  </conditionalFormatting>
  <conditionalFormatting sqref="E176">
    <cfRule type="expression" dxfId="49" priority="62">
      <formula>E176&gt;D176</formula>
    </cfRule>
  </conditionalFormatting>
  <conditionalFormatting sqref="E132">
    <cfRule type="expression" dxfId="48" priority="58">
      <formula>E132&gt;D132</formula>
    </cfRule>
  </conditionalFormatting>
  <conditionalFormatting sqref="E165">
    <cfRule type="expression" dxfId="47" priority="59">
      <formula>E165&gt;D165</formula>
    </cfRule>
  </conditionalFormatting>
  <conditionalFormatting sqref="E159">
    <cfRule type="expression" dxfId="46" priority="61">
      <formula>E159&gt;D159</formula>
    </cfRule>
  </conditionalFormatting>
  <conditionalFormatting sqref="E163:E164 E166">
    <cfRule type="expression" dxfId="45" priority="60">
      <formula>E163&gt;D163</formula>
    </cfRule>
  </conditionalFormatting>
  <conditionalFormatting sqref="E135">
    <cfRule type="expression" dxfId="44" priority="57">
      <formula>E135&gt;D135</formula>
    </cfRule>
  </conditionalFormatting>
  <conditionalFormatting sqref="E142:E143 E145">
    <cfRule type="expression" dxfId="43" priority="56">
      <formula>E142&gt;D142</formula>
    </cfRule>
  </conditionalFormatting>
  <conditionalFormatting sqref="E147">
    <cfRule type="expression" dxfId="42" priority="55">
      <formula>E147&gt;D147</formula>
    </cfRule>
  </conditionalFormatting>
  <conditionalFormatting sqref="E133">
    <cfRule type="expression" dxfId="41" priority="52">
      <formula>E133&gt;D133</formula>
    </cfRule>
  </conditionalFormatting>
  <conditionalFormatting sqref="E122:E123">
    <cfRule type="expression" dxfId="40" priority="51">
      <formula>E122&gt;D122</formula>
    </cfRule>
  </conditionalFormatting>
  <conditionalFormatting sqref="E137">
    <cfRule type="expression" dxfId="39" priority="50">
      <formula>E137&gt;D137</formula>
    </cfRule>
  </conditionalFormatting>
  <conditionalFormatting sqref="E139">
    <cfRule type="expression" dxfId="38" priority="49">
      <formula>E139&gt;D139</formula>
    </cfRule>
  </conditionalFormatting>
  <conditionalFormatting sqref="E138">
    <cfRule type="expression" dxfId="37" priority="48">
      <formula>E138&gt;D138</formula>
    </cfRule>
  </conditionalFormatting>
  <conditionalFormatting sqref="E183:E185 E192:E194">
    <cfRule type="expression" dxfId="36" priority="46">
      <formula>E183&gt;#REF!</formula>
    </cfRule>
  </conditionalFormatting>
  <conditionalFormatting sqref="D181:E181">
    <cfRule type="cellIs" dxfId="35" priority="45" operator="greaterThan">
      <formula>1</formula>
    </cfRule>
  </conditionalFormatting>
  <conditionalFormatting sqref="E187:E190">
    <cfRule type="expression" dxfId="34" priority="44">
      <formula>E187&gt;#REF!</formula>
    </cfRule>
  </conditionalFormatting>
  <conditionalFormatting sqref="E221 E205 E207:E208 E211 E223 E226:E227 E251:E252">
    <cfRule type="expression" dxfId="33" priority="36">
      <formula>E205&gt;D205</formula>
    </cfRule>
  </conditionalFormatting>
  <conditionalFormatting sqref="E203:E204 E217 E220 E197:E200 E234:E235 E237:E242">
    <cfRule type="expression" dxfId="32" priority="43">
      <formula>E197&gt;D197</formula>
    </cfRule>
  </conditionalFormatting>
  <conditionalFormatting sqref="D195">
    <cfRule type="cellIs" dxfId="31" priority="42" operator="greaterThan">
      <formula>1</formula>
    </cfRule>
  </conditionalFormatting>
  <conditionalFormatting sqref="E201">
    <cfRule type="expression" dxfId="30" priority="41">
      <formula>E201&gt;D201</formula>
    </cfRule>
  </conditionalFormatting>
  <conditionalFormatting sqref="E244:E249">
    <cfRule type="expression" dxfId="29" priority="40">
      <formula>E244&gt;D244</formula>
    </cfRule>
  </conditionalFormatting>
  <conditionalFormatting sqref="E229:E232">
    <cfRule type="expression" dxfId="28" priority="39">
      <formula>E229&gt;D229</formula>
    </cfRule>
  </conditionalFormatting>
  <conditionalFormatting sqref="E215">
    <cfRule type="expression" dxfId="27" priority="38">
      <formula>E215&gt;D215</formula>
    </cfRule>
  </conditionalFormatting>
  <conditionalFormatting sqref="E218">
    <cfRule type="expression" dxfId="26" priority="37">
      <formula>E218&gt;D218</formula>
    </cfRule>
  </conditionalFormatting>
  <conditionalFormatting sqref="E214">
    <cfRule type="expression" dxfId="25" priority="35">
      <formula>E214&gt;D214</formula>
    </cfRule>
  </conditionalFormatting>
  <conditionalFormatting sqref="E212">
    <cfRule type="expression" dxfId="24" priority="33">
      <formula>E212&gt;D212</formula>
    </cfRule>
  </conditionalFormatting>
  <conditionalFormatting sqref="E209">
    <cfRule type="expression" dxfId="23" priority="34">
      <formula>E209&gt;D209</formula>
    </cfRule>
  </conditionalFormatting>
  <conditionalFormatting sqref="E224">
    <cfRule type="expression" dxfId="22" priority="32">
      <formula>E224&gt;D224</formula>
    </cfRule>
  </conditionalFormatting>
  <conditionalFormatting sqref="D253:E253">
    <cfRule type="cellIs" dxfId="21" priority="31" operator="greaterThan">
      <formula>1</formula>
    </cfRule>
  </conditionalFormatting>
  <conditionalFormatting sqref="E255 E257:E258 E266:E267">
    <cfRule type="expression" dxfId="20" priority="30">
      <formula>E255&gt;D255</formula>
    </cfRule>
  </conditionalFormatting>
  <conditionalFormatting sqref="E256">
    <cfRule type="expression" dxfId="19" priority="29">
      <formula>E256&gt;D256</formula>
    </cfRule>
  </conditionalFormatting>
  <conditionalFormatting sqref="E265">
    <cfRule type="expression" dxfId="18" priority="28">
      <formula>E265&gt;D265</formula>
    </cfRule>
  </conditionalFormatting>
  <conditionalFormatting sqref="E260 E262:E263">
    <cfRule type="expression" dxfId="17" priority="27">
      <formula>E260&gt;D260</formula>
    </cfRule>
  </conditionalFormatting>
  <conditionalFormatting sqref="E261">
    <cfRule type="expression" dxfId="16" priority="26">
      <formula>E261&gt;D261</formula>
    </cfRule>
  </conditionalFormatting>
  <conditionalFormatting sqref="E270:E271">
    <cfRule type="expression" dxfId="15" priority="25">
      <formula>E270&gt;D270</formula>
    </cfRule>
  </conditionalFormatting>
  <conditionalFormatting sqref="E269">
    <cfRule type="expression" dxfId="14" priority="24">
      <formula>E269&gt;D269</formula>
    </cfRule>
  </conditionalFormatting>
  <conditionalFormatting sqref="E274:E275">
    <cfRule type="expression" dxfId="13" priority="23">
      <formula>E274&gt;D274</formula>
    </cfRule>
  </conditionalFormatting>
  <conditionalFormatting sqref="E273">
    <cfRule type="expression" dxfId="12" priority="22">
      <formula>E273&gt;D273</formula>
    </cfRule>
  </conditionalFormatting>
  <conditionalFormatting sqref="E28">
    <cfRule type="cellIs" dxfId="11" priority="16" operator="greaterThan">
      <formula>1</formula>
    </cfRule>
  </conditionalFormatting>
  <conditionalFormatting sqref="E78">
    <cfRule type="cellIs" dxfId="10" priority="11" operator="greaterThan">
      <formula>1</formula>
    </cfRule>
  </conditionalFormatting>
  <conditionalFormatting sqref="E84">
    <cfRule type="cellIs" dxfId="9" priority="10" operator="greaterThan">
      <formula>1</formula>
    </cfRule>
  </conditionalFormatting>
  <conditionalFormatting sqref="E111">
    <cfRule type="cellIs" dxfId="8" priority="9" operator="greaterThan">
      <formula>1</formula>
    </cfRule>
  </conditionalFormatting>
  <conditionalFormatting sqref="E117">
    <cfRule type="cellIs" dxfId="7" priority="8" operator="greaterThan">
      <formula>1</formula>
    </cfRule>
  </conditionalFormatting>
  <conditionalFormatting sqref="E140">
    <cfRule type="cellIs" dxfId="6" priority="7" operator="greaterThan">
      <formula>1</formula>
    </cfRule>
  </conditionalFormatting>
  <conditionalFormatting sqref="E154">
    <cfRule type="cellIs" dxfId="5" priority="6" operator="greaterThan">
      <formula>1</formula>
    </cfRule>
  </conditionalFormatting>
  <conditionalFormatting sqref="E195">
    <cfRule type="cellIs" dxfId="4" priority="5" operator="greaterThan">
      <formula>1</formula>
    </cfRule>
  </conditionalFormatting>
  <conditionalFormatting sqref="E17">
    <cfRule type="cellIs" dxfId="3" priority="4" operator="greaterThan">
      <formula>1</formula>
    </cfRule>
  </conditionalFormatting>
  <conditionalFormatting sqref="E43">
    <cfRule type="cellIs" dxfId="2" priority="3" operator="greaterThan">
      <formula>1</formula>
    </cfRule>
  </conditionalFormatting>
  <conditionalFormatting sqref="E65">
    <cfRule type="cellIs" dxfId="1" priority="2" operator="greaterThan">
      <formula>1</formula>
    </cfRule>
  </conditionalFormatting>
  <conditionalFormatting sqref="U242">
    <cfRule type="expression" dxfId="0" priority="1">
      <formula>U242&gt;T242</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DIVISIÓN PRESUPUESTO</vt:lpstr>
      <vt:lpstr>PRODUCTOS Y ACTIVIDADES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Responsable</cp:lastModifiedBy>
  <cp:lastPrinted>2020-01-28T13:38:46Z</cp:lastPrinted>
  <dcterms:created xsi:type="dcterms:W3CDTF">2017-07-11T19:46:44Z</dcterms:created>
  <dcterms:modified xsi:type="dcterms:W3CDTF">2021-04-17T02:32:04Z</dcterms:modified>
</cp:coreProperties>
</file>