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SD" sheetId="1" r:id="rId4"/>
    <sheet state="visible" name="Hoja 2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localSheetId="1" name="AS_CUENTA">OFFSET('[1]cobis'!$D$2, , ,COUNTA('[1]cobis'!D:D)-1,1)</definedName>
    <definedName localSheetId="2" name="AS_CUENTA">OFFSET('[1]cobis'!$D$2, , ,COUNTA('[1]cobis'!D:D)-1,1)</definedName>
    <definedName name="AS_CUENTA">OFFSET('[1]cobis'!$D$2, , ,COUNTA('[1]cobis'!D:D)-1,1)</definedName>
    <definedName localSheetId="1" name="AS_OFICINA">OFFSET('[1]cobis'!$E$2, , ,COUNTA('[1]cobis'!E:E)-1,1)</definedName>
    <definedName localSheetId="2" name="AS_OFICINA">OFFSET('[1]cobis'!$E$2, , ,COUNTA('[1]cobis'!E:E)-1,1)</definedName>
    <definedName name="AS_OFICINA">OFFSET('[1]cobis'!$E$2, , ,COUNTA('[1]cobis'!E:E)-1,1)</definedName>
    <definedName localSheetId="1" name="AS_VALOR">OFFSET('[1]cobis'!$H$2, , ,COUNTA('[1]cobis'!H:H)-1,1)</definedName>
    <definedName localSheetId="2" name="AS_VALOR">OFFSET('[1]cobis'!$H$2, , ,COUNTA('[1]cobis'!H:H)-1,1)</definedName>
    <definedName name="AS_VALOR">OFFSET('[1]cobis'!$H$2, , ,COUNTA('[1]cobis'!H:H)-1,1)</definedName>
    <definedName name="ESTADO">'[2]listaSeguimiento'!$D$2:$D$10</definedName>
    <definedName name="febrero">'[3]Hoja1'!$R$3:$AG$118</definedName>
    <definedName name="meses">'[4]Ejecu cuc 2016 NACIONAL'!$C$4:$N$4</definedName>
    <definedName name="month">'[4]Hoja2'!$C$5:$C$16</definedName>
    <definedName localSheetId="1" name="Nombre_Área_gastosdirectos">OFFSET('[4]Gastos directos'!$E$5, , ,COUNTA('[4]Gastos directos'!E:E)-1,1)</definedName>
    <definedName localSheetId="2" name="Nombre_Área_gastosdirectos">OFFSET('[4]Gastos directos'!$E$5, , ,COUNTA('[4]Gastos directos'!E:E)-1,1)</definedName>
    <definedName name="Nombre_Área_gastosdirectos">OFFSET('[4]Gastos directos'!$E$5, , ,COUNTA('[4]Gastos directos'!E:E)-1,1)</definedName>
    <definedName localSheetId="1" name="Oficina_gastosdirectos">OFFSET('[4]Gastos directos'!$C$5, , ,COUNTA('[4]Gastos directos'!C:C)-1,1)</definedName>
    <definedName localSheetId="2" name="Oficina_gastosdirectos">OFFSET('[4]Gastos directos'!$C$5, , ,COUNTA('[4]Gastos directos'!C:C)-1,1)</definedName>
    <definedName name="Oficina_gastosdirectos">OFFSET('[4]Gastos directos'!$C$5, , ,COUNTA('[4]Gastos directos'!C:C)-1,1)</definedName>
    <definedName name="proyectos_inversion">'[5]Catalogos'!$F$2:$F$21</definedName>
    <definedName name="terminado">'[2]listaSeguimiento'!$E$2:$E$3</definedName>
    <definedName name="TIPOS">'[2]listaSeguimiento'!$A$2:$A$11</definedName>
    <definedName name="tipos_contratacion">'[5]Catalogos'!$O$2:$O$16</definedName>
    <definedName localSheetId="1" name="Total_gastosdirectos">OFFSET('[4]Gastos directos'!$F$5, , ,COUNTA('[4]Gastos directos'!F:F)-1,1)</definedName>
    <definedName localSheetId="2" name="Total_gastosdirectos">OFFSET('[4]Gastos directos'!$F$5, , ,COUNTA('[4]Gastos directos'!F:F)-1,1)</definedName>
    <definedName name="Total_gastosdirectos">OFFSET('[4]Gastos directos'!$F$5, , ,COUNTA('[4]Gastos directos'!F:F)-1,1)</definedName>
    <definedName name="UNIDADES">'[6]1. Act-Poa'!$A$4:$A$27</definedName>
    <definedName name="isabel">#REF!</definedName>
    <definedName localSheetId="0" name="DiasCategorias">#REF!</definedName>
    <definedName localSheetId="0" name="SERR">#REF!</definedName>
    <definedName name="SERR">#REF!</definedName>
    <definedName localSheetId="0" name="isabel">#REF!</definedName>
    <definedName name="DiasCategorias">#REF!</definedName>
    <definedName name="FechaInicio">#REF!</definedName>
    <definedName localSheetId="0" name="FechaInicio">#REF!</definedName>
    <definedName hidden="1" localSheetId="0" name="_xlnm._FilterDatabase">EESD!$A$14:$AO$84</definedName>
  </definedNames>
  <calcPr/>
  <extLst>
    <ext uri="GoogleSheetsCustomDataVersion2">
      <go:sheetsCustomData xmlns:go="http://customooxmlschemas.google.com/" r:id="rId12" roundtripDataChecksum="0VRYyILbL15ySXUMBQGvvxh9Y0fNxkR4LAj520zQh+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C34">
      <text>
        <t xml:space="preserve">======
ID#AAABlNtAzZg
UATH-EESD    (2025-07-22 18:02:27)
Se apoya con la contratción de personal FIASA 015 2022 desde febrero 2025</t>
      </text>
    </comment>
    <comment authorId="0" ref="AC22">
      <text>
        <t xml:space="preserve">======
ID#AAABlNtAzZk
UATH-EESD    (2025-07-22 18:02:27)
Se apoya con la contratción de personal FIASA 015 2022 desde febrero 2025</t>
      </text>
    </comment>
    <comment authorId="0" ref="D17">
      <text>
        <t xml:space="preserve">======
ID#AAABlNtAzZo
    (2025-07-22 18:02:27)
PESO DEL RUBRO LO DA EL DIRECTOR DE ESTACIÓN CON EL EQUIPO DE TRABAJO</t>
      </text>
    </comment>
    <comment authorId="0" ref="AE29">
      <text>
        <t xml:space="preserve">======
ID#AAABlNtAzZc
UATH-EESD    (2025-07-22 18:02:27)
El contrato de cosecha rige desde la segunda quincena de marzo 2025, afectando significativamente en la ejecución, repercute a los ingresos que se canalizan desde Producción y Servicios</t>
      </text>
    </comment>
    <comment authorId="0" ref="AE26">
      <text>
        <t xml:space="preserve">======
ID#AAABlNtAzZY
UATH-EESD    (2025-07-22 18:02:27)
El contrato de cosecha rige desde la segunda quincena de marzo 2025, afectando significativamente en la ejecución, repercute a los ingresos que se canalizan desde Producción y Servicios</t>
      </text>
    </comment>
    <comment authorId="0" ref="AE21">
      <text>
        <t xml:space="preserve">======
ID#AAABlNtAzZU
UATH-EESD    (2025-07-22 18:02:27)
El contrato de cosecha rige desde la segunda quincena de marzo 2025, afectando significativamente en la ejecución, repercute a los ingresos que se canalizan desde Producción y Servicios</t>
      </text>
    </comment>
    <comment authorId="0" ref="AC27">
      <text>
        <t xml:space="preserve">======
ID#AAABlNtAzZE
UATH-EESD    (2025-07-22 18:02:27)
Se apoya con la contratción de personal FIASA 015 2022 desde febrero 2025</t>
      </text>
    </comment>
    <comment authorId="0" ref="AE33">
      <text>
        <t xml:space="preserve">======
ID#AAABlNtAzY0
UATH-EESD    (2025-07-22 18:02:27)
El contrato de cosecha rige desde la segunda quincena de marzo 2025, afectando significativamente en la ejecución, repercute a los ingresos que se canalizan desde Producción y Servicios</t>
      </text>
    </comment>
    <comment authorId="0" ref="AC30">
      <text>
        <t xml:space="preserve">======
ID#AAABlNtAzYc
UATH-EESD    (2025-07-22 18:02:27)
Se apoya con la contratción de personal FIASA 015 2022 desde febrero 2025</t>
      </text>
    </comment>
    <comment authorId="0" ref="M52">
      <text>
        <t xml:space="preserve">======
ID#AAABlNtAzYw
Martha Romero    (2025-01-08 13:55:30)
se reformara de la partidA 530813</t>
      </text>
    </comment>
    <comment authorId="0" ref="M39">
      <text>
        <t xml:space="preserve">======
ID#AAABlNtAzYk
Martha Romero    (2025-01-06 20:30:08)
total de 6700</t>
      </text>
    </comment>
    <comment authorId="0" ref="M24">
      <text>
        <t xml:space="preserve">======
ID#AAABlNtAzZI
Martha Romero    (2025-01-06 20:18:59)
colocar  2925,23</t>
      </text>
    </comment>
    <comment authorId="0" ref="O53">
      <text>
        <t xml:space="preserve">======
ID#AAABlNtAzYo
ganstersolution    (2024-12-26 15:08:53)
no se suma son ingresos devengados</t>
      </text>
    </comment>
    <comment authorId="0" ref="O51">
      <text>
        <t xml:space="preserve">======
ID#AAABlNtAzY8
ganstersolution    (2024-12-26 15:08:53)
No se suma son ingresos devengados</t>
      </text>
    </comment>
    <comment authorId="0" ref="O61">
      <text>
        <t xml:space="preserve">======
ID#AAABlNtAzYg
ganstersolution    (2024-12-26 15:08:53)
no se suman son ingresos devengados</t>
      </text>
    </comment>
  </commentList>
  <extLst>
    <ext uri="GoogleSheetsCustomDataVersion2">
      <go:sheetsCustomData xmlns:go="http://customooxmlschemas.google.com/" r:id="rId1" roundtripDataSignature="AMtx7mghl10eezrqYCwdkt8wGosKFO5KZQ=="/>
    </ext>
  </extLst>
</comments>
</file>

<file path=xl/sharedStrings.xml><?xml version="1.0" encoding="utf-8"?>
<sst xmlns="http://schemas.openxmlformats.org/spreadsheetml/2006/main" count="425" uniqueCount="185">
  <si>
    <t>Plan Operativo Anual 2025</t>
  </si>
  <si>
    <t xml:space="preserve">Unidad </t>
  </si>
  <si>
    <t>Estación Experimental Santo Domingo</t>
  </si>
  <si>
    <t>Objetivo:</t>
  </si>
  <si>
    <t>Generar Investigación, Validación, Transferencia de Tecnología, Producción y Servicios Especializados en la Estación Experimental Santo Domingo</t>
  </si>
  <si>
    <t>Director:</t>
  </si>
  <si>
    <t>Ing. Victor Javier Cevallos Sandoval</t>
  </si>
  <si>
    <t>Período de ejecución:</t>
  </si>
  <si>
    <t>Enero - Diciembre 2025</t>
  </si>
  <si>
    <t>Número de Rubros o Enfoques</t>
  </si>
  <si>
    <t>PROGRAMACIÓN 2025</t>
  </si>
  <si>
    <t>EJECUCIÓN / SEGUIMIENTO 2025</t>
  </si>
  <si>
    <t>Producto / Actividades</t>
  </si>
  <si>
    <t>Descripción</t>
  </si>
  <si>
    <t>Ponderación</t>
  </si>
  <si>
    <t>Programación</t>
  </si>
  <si>
    <t>Fecha Cumplimiento/ Finalización</t>
  </si>
  <si>
    <t>Responsable</t>
  </si>
  <si>
    <t>Indicador de Resultado /
 Medio de Verificación</t>
  </si>
  <si>
    <t>Ingresos generados por ventas devengados</t>
  </si>
  <si>
    <t>Presupuesto Cofificado</t>
  </si>
  <si>
    <t>Fte Financiamiento</t>
  </si>
  <si>
    <t>Ejecución 2025
Devengado</t>
  </si>
  <si>
    <t xml:space="preserve">Item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</si>
  <si>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</si>
  <si>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</si>
  <si>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</si>
  <si>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</si>
  <si>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</si>
  <si>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</si>
  <si>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</si>
  <si>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</si>
  <si>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</si>
  <si>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</si>
  <si>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</si>
  <si>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</si>
  <si>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</si>
  <si>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Peso Ponderado</t>
  </si>
  <si>
    <t>Planificado</t>
  </si>
  <si>
    <t>Ejecución</t>
  </si>
  <si>
    <t>Fecha Inicio</t>
  </si>
  <si>
    <t>Fecha Fin</t>
  </si>
  <si>
    <t>POA ESTACIÓN EXPERIMENTAL</t>
  </si>
  <si>
    <t>Rubro o Enfoque</t>
  </si>
  <si>
    <t>PALMA AFRICANA</t>
  </si>
  <si>
    <t>Corriente</t>
  </si>
  <si>
    <t>Producto 1</t>
  </si>
  <si>
    <t xml:space="preserve">P1.   Comportamiento agronómico del Híbrido INIAP TENERA en zonas con incidencia de la anomalía PC </t>
  </si>
  <si>
    <t>P1 A1</t>
  </si>
  <si>
    <t>Evaluación de incidencia de la PC bimensual solo almorzadero</t>
  </si>
  <si>
    <t>Ing. Silvia Zambrano</t>
  </si>
  <si>
    <t>Libro de campo</t>
  </si>
  <si>
    <t>GRUPO 51</t>
  </si>
  <si>
    <t>Recurso asignado corresponde al grupo 51 exclusivamente</t>
  </si>
  <si>
    <t>Producto 2</t>
  </si>
  <si>
    <t>P2. Evaluación del rendimiento de los materiales promisorios de recursos fitogenéticos de palma aceitera</t>
  </si>
  <si>
    <t>P2 A1</t>
  </si>
  <si>
    <t>Evaluación continua de producción (kg) de racimos de palma aceitera, con destino a la comercialización en TM como fruta fresca</t>
  </si>
  <si>
    <t>Dr. Digner Ortega</t>
  </si>
  <si>
    <t>P2 A2</t>
  </si>
  <si>
    <t xml:space="preserve">Preparación de muestras para análisis físico de los materiales genéticos </t>
  </si>
  <si>
    <t>P2 A5</t>
  </si>
  <si>
    <t>Elaboración de TDR para contratación de servicio de labores culturales para lotes de investigación y vivero</t>
  </si>
  <si>
    <t>Acta de Recepción</t>
  </si>
  <si>
    <t>Proceso en ejecución</t>
  </si>
  <si>
    <t xml:space="preserve">Contratación de servicio de labores culturales para lotes de investigación y vivero </t>
  </si>
  <si>
    <t>Producto 3</t>
  </si>
  <si>
    <t>P3. Evaluación de 32 poblaciones de oleíferas colectadas en la Amazonía</t>
  </si>
  <si>
    <t>P3 A1</t>
  </si>
  <si>
    <t>P3 A2</t>
  </si>
  <si>
    <t>Producto 4</t>
  </si>
  <si>
    <t xml:space="preserve">P4. Evaluación de retrocruces en tres localidades - Viche </t>
  </si>
  <si>
    <t>P4 A1</t>
  </si>
  <si>
    <t>P4 A2</t>
  </si>
  <si>
    <t>P4 A3</t>
  </si>
  <si>
    <t>Evaluación y registro de datos vegetativos</t>
  </si>
  <si>
    <t>Producto 5</t>
  </si>
  <si>
    <t>P5. Cruzamientos entre Teneras Guineensis INIAP con polen de diferentes orígenes.</t>
  </si>
  <si>
    <t>P5 A1</t>
  </si>
  <si>
    <t>P5 A2</t>
  </si>
  <si>
    <t>Producto 6</t>
  </si>
  <si>
    <t>P6. Mantenimiento de plantas de palma aceitera de cruzamiento TxP  y Duras</t>
  </si>
  <si>
    <t>P6 A1</t>
  </si>
  <si>
    <t>Mantenimiento plantas de cruzamiento TxP en bloque 1 EESD en superficie de 4 hectáreas 2 E 2D</t>
  </si>
  <si>
    <t>P6 A2</t>
  </si>
  <si>
    <t>Estudio realizado sobre la identificación molecular de pisiferas</t>
  </si>
  <si>
    <t>Producto 7</t>
  </si>
  <si>
    <t>P7. Mantenimiento de equipos  para los laboratorios de la EESD</t>
  </si>
  <si>
    <t>P7 A1</t>
  </si>
  <si>
    <t>Realizar los TDR para mantenimiento de equipos de laboratorio</t>
  </si>
  <si>
    <t xml:space="preserve">UNIDAD DE TRANSFERENCIA  </t>
  </si>
  <si>
    <t>P1.  Capacitaciones y difusión</t>
  </si>
  <si>
    <t>4 cursos ejecutados durante el año 2025</t>
  </si>
  <si>
    <t>Ing. Mario Ramos</t>
  </si>
  <si>
    <t>Informes y vitacoras</t>
  </si>
  <si>
    <t>P1 A2</t>
  </si>
  <si>
    <t xml:space="preserve">800 agricultores beneficiados en procesos de transferencia anual </t>
  </si>
  <si>
    <t>P1 A3</t>
  </si>
  <si>
    <t>Difusión de trabajos en la EESD una mediante video</t>
  </si>
  <si>
    <t>P1 A4</t>
  </si>
  <si>
    <t>60 técnicos capacitados durante el año 2024</t>
  </si>
  <si>
    <t>P2.  Parcelas de validación</t>
  </si>
  <si>
    <t>Determinación de la Adaptabilidad de materiales de cacao de diferentes condicione ambientales.</t>
  </si>
  <si>
    <t xml:space="preserve">Generación de nuevos materiales de cacao tipo nacional </t>
  </si>
  <si>
    <t>PRODUCCIÓN</t>
  </si>
  <si>
    <t>P1. Venta de productos comerciales EESD</t>
  </si>
  <si>
    <t xml:space="preserve">Comercialización 220 toneladas de fruta fresca de palma aceitera provenientes de lotes de investigación </t>
  </si>
  <si>
    <t>Ing. Walter Zambrano</t>
  </si>
  <si>
    <t>Ingresos por ventas</t>
  </si>
  <si>
    <t>Elaboración de TDR para adquisición de insumos agropecuarios</t>
  </si>
  <si>
    <t>-</t>
  </si>
  <si>
    <t>Proceso para adquirir insumos agropecuarios</t>
  </si>
  <si>
    <t xml:space="preserve">Venta de 50 quintales de cacao en almendra </t>
  </si>
  <si>
    <t xml:space="preserve">P2. Producción y comercialización de material vegetal de cacao injerto </t>
  </si>
  <si>
    <t>Producción de 60.000 plantas injertas de cacao</t>
  </si>
  <si>
    <t>Ingreso por ventas</t>
  </si>
  <si>
    <t>P3. Mantenimiento de lotes comerciales de palma aceitera</t>
  </si>
  <si>
    <t xml:space="preserve">Mantenimiento de 21 hectáreas con material de palma aceitera nuevas progenies </t>
  </si>
  <si>
    <t xml:space="preserve">P4. Mantenimiento  de lotes comerciales de cacao </t>
  </si>
  <si>
    <t xml:space="preserve">Mantenimiento 5 hectáreas con material comercial de cacao </t>
  </si>
  <si>
    <t>Acta de aprobación /libro de campo</t>
  </si>
  <si>
    <t>P5.  Contrato de prestación de servicios de adaptación y eficiencia de semillas</t>
  </si>
  <si>
    <t>Ingresos por  2409,09</t>
  </si>
  <si>
    <t>Ing. Víctor Cevallos</t>
  </si>
  <si>
    <t>PROTECCIÓN VEGETAL</t>
  </si>
  <si>
    <t>P1. Evaluación de la presencia de plagas en diferentes cruzamientos del Hibrido INIAP-TENERA</t>
  </si>
  <si>
    <t> Monitoreo y registro de incidencia de insectos plaga   en plantación establecida Almorzadero</t>
  </si>
  <si>
    <t>Ing. Mercedes Navarrete</t>
  </si>
  <si>
    <t xml:space="preserve">P2. Evaluación de la presencia de plagas en diferentes cruzamientos de Híbrido OxG </t>
  </si>
  <si>
    <t>Presentación de protocolo</t>
  </si>
  <si>
    <t>Monitoreo y registro de incidencia de insectos plaga en plantación establecida</t>
  </si>
  <si>
    <t>P2 A3</t>
  </si>
  <si>
    <t>Monitoreo y registro de incidencia de enfermedades en plantación establecida</t>
  </si>
  <si>
    <t>P3. Mantenimiento y cría de colonias de Galleria mellonella</t>
  </si>
  <si>
    <t>Obtención de 12 ciclos de colonias anual</t>
  </si>
  <si>
    <t>Ing. David Hidalgo</t>
  </si>
  <si>
    <t xml:space="preserve">P4. Mantenimiento y reactivación  de hongos entomopatógenos </t>
  </si>
  <si>
    <t>Reactivaciones periódicas de los hongos entomopatógenos</t>
  </si>
  <si>
    <t>P5. Evaluación de pellets de Beauveria bassiana con biominerales y su sinergia con un acaricida para el control de Rhipicephalus microplus garrapata del ganado bovino</t>
  </si>
  <si>
    <t xml:space="preserve">Implemetación del ensayo </t>
  </si>
  <si>
    <t>P5 A3</t>
  </si>
  <si>
    <t>Evaluación del ensayo</t>
  </si>
  <si>
    <t>P6. Adquisición de insumos de investigación para los laboratorios de la EESD</t>
  </si>
  <si>
    <t>Elaboración de TDR para solicitar inicio de proceso</t>
  </si>
  <si>
    <t>P7. Presentación de protocolo para la obtención de plantas de maracuya  injertas sobre patron de granadilla</t>
  </si>
  <si>
    <t>PA1</t>
  </si>
  <si>
    <t>Presentacion de protocolo</t>
  </si>
  <si>
    <t>EESD</t>
  </si>
  <si>
    <t>Gastos Administrativos  en  Recarga de Extintores Combustibles Energia Electrica Telecomunicaciones Energia Electrica Edicion Impresion  Combustibles, Certificacion para Registro de Firmas Digitales, pasajes, viaticos , lenceria mobiliario</t>
  </si>
  <si>
    <t>GRUPO 53</t>
  </si>
  <si>
    <t xml:space="preserve">Nómina  Administrativo </t>
  </si>
  <si>
    <t xml:space="preserve">Impuestos </t>
  </si>
  <si>
    <t>GRUPO 57</t>
  </si>
  <si>
    <t xml:space="preserve">Jubilaciones </t>
  </si>
  <si>
    <t>GRUPO 58</t>
  </si>
  <si>
    <t>Gastos periodos anteriores</t>
  </si>
  <si>
    <t>GRUPO 99</t>
  </si>
  <si>
    <t xml:space="preserve">Resumen POA </t>
  </si>
  <si>
    <t xml:space="preserve">Planificado TOTAL </t>
  </si>
  <si>
    <t xml:space="preserve">Ejecutado </t>
  </si>
  <si>
    <t xml:space="preserve">Metas POA </t>
  </si>
  <si>
    <t xml:space="preserve">Codificado </t>
  </si>
  <si>
    <t xml:space="preserve">Presupuesto </t>
  </si>
  <si>
    <t xml:space="preserve">ITEM </t>
  </si>
  <si>
    <t xml:space="preserve">CORRIENTE </t>
  </si>
  <si>
    <t>OBSERVACIONES</t>
  </si>
  <si>
    <t>Adquisición computadores portátiles - Proyecto FIASA-EESD-2022-015</t>
  </si>
  <si>
    <t>No ejcutado</t>
  </si>
  <si>
    <t>Adquisición materiales de oficina para el Proyecto FIASA-EESD-2022-015</t>
  </si>
  <si>
    <t>Adquisición de materiales de aseo catalogados</t>
  </si>
  <si>
    <t>Adquisición de materiales de oficina catalogados</t>
  </si>
  <si>
    <t>Adquisición de prendas de protección catalogadas</t>
  </si>
  <si>
    <t>Adquisición de ropa de trabajo con el respectivo bordado</t>
  </si>
  <si>
    <t>Adquisicion de uniformes institucionales con el respectivo bordado</t>
  </si>
  <si>
    <t>Recarga de extintores</t>
  </si>
  <si>
    <t>Mantenimiento de equipos agrícolas</t>
  </si>
  <si>
    <t>Mantenimiento correctivo de tractores</t>
  </si>
  <si>
    <t>Mantenimiento preventivo y correctivo aires acondicionados</t>
  </si>
  <si>
    <t>Adquisición de refrigerantes, grasa y aceites hidráulicos para vehículos y maquinarias agrícolas</t>
  </si>
  <si>
    <t>Adquisición de toner para impresoras XEROX y LEXMARK</t>
  </si>
  <si>
    <t>Adquisición de repuestos para impresoras XEROX y LEXMARK</t>
  </si>
  <si>
    <t>Adquisición de repuestos para vehículos y maquinarias agrícolas</t>
  </si>
  <si>
    <t xml:space="preserve">PRINCIPALES LOGROS </t>
  </si>
  <si>
    <t xml:space="preserve">PRINCIPALES ALERTAS </t>
  </si>
  <si>
    <t xml:space="preserve">Procesos por elaborar informes de necesidad, otros en elaboración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</si>
</sst>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 &quot;$&quot;* #,##0.00_ ;_ &quot;$&quot;* \-#,##0.00_ ;_ &quot;$&quot;* &quot;-&quot;??.00_ ;_ @_ "/>
    <numFmt numFmtId="165" formatCode="_ &quot;$&quot;* #,##0_ ;_ &quot;$&quot;* \-#,##0_ ;_ &quot;$&quot;* &quot;-&quot;??_ ;_ @_ "/>
    <numFmt numFmtId="166" formatCode="_ * #,##0_ ;_ * \-#,##0_ ;_ * &quot;-&quot;??_ ;_ @_ "/>
    <numFmt numFmtId="167" formatCode="_-* #,##0\ _€_-;\-* #,##0\ _€_-;_-* &quot;-&quot;??\ _€_-;_-@"/>
    <numFmt numFmtId="168" formatCode="D/M/YYYY"/>
    <numFmt numFmtId="169" formatCode="_ * #,##0.00_ ;_ * \-#,##0.00_ ;_ * &quot;-&quot;??_ ;_ @_ "/>
    <numFmt numFmtId="170" formatCode="_-&quot;$&quot;* #,##0.00_-;\-&quot;$&quot;* #,##0.00_-;_-&quot;$&quot;* &quot;-&quot;??_-;_-@"/>
    <numFmt numFmtId="171" formatCode="_-&quot;$&quot;* #,##0_-;\-&quot;$&quot;* #,##0_-;_-&quot;$&quot;* &quot;-&quot;??_-;_-@"/>
    <numFmt numFmtId="172" formatCode="&quot;$&quot;#,##0.00"/>
    <numFmt numFmtId="173" formatCode="_ &quot;$&quot;* #,##0.0_ ;_ &quot;$&quot;* \-#,##0.0_ ;_ &quot;$&quot;* &quot;-&quot;??.0_ ;_ @_ "/>
  </numFmts>
  <fonts count="1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/>
    <font>
      <b/>
      <sz val="11.0"/>
      <color rgb="FFFF0000"/>
      <name val="Calibri"/>
    </font>
    <font>
      <sz val="11.0"/>
      <color rgb="FFFF0000"/>
      <name val="Calibri"/>
    </font>
    <font>
      <b/>
      <sz val="11.0"/>
      <color rgb="FFFFFFFF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</font>
    <font>
      <color theme="1"/>
      <name val="Arial"/>
    </font>
    <font>
      <sz val="11.0"/>
      <color theme="0"/>
      <name val="Calibri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808080"/>
        <bgColor rgb="FF808080"/>
      </patternFill>
    </fill>
    <fill>
      <patternFill patternType="solid">
        <fgColor theme="6"/>
        <bgColor theme="6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54">
    <border/>
    <border>
      <left/>
      <right/>
      <top/>
      <bottom/>
    </border>
    <border>
      <left/>
      <right/>
      <top/>
    </border>
    <border>
      <left/>
      <right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/>
      <right/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969696"/>
      </left>
      <top style="thin">
        <color rgb="FF969696"/>
      </top>
      <bottom style="thin">
        <color rgb="FF969696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1" fillId="2" fontId="1" numFmtId="9" xfId="0" applyAlignment="1" applyBorder="1" applyFont="1" applyNumberFormat="1">
      <alignment horizontal="center" shrinkToFit="0" vertical="center" wrapText="0"/>
    </xf>
    <xf borderId="1" fillId="2" fontId="1" numFmtId="164" xfId="0" applyAlignment="1" applyBorder="1" applyFont="1" applyNumberFormat="1">
      <alignment horizontal="center" shrinkToFit="0" vertical="center" wrapText="0"/>
    </xf>
    <xf borderId="0" fillId="0" fontId="3" numFmtId="165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165" xfId="0" applyAlignment="1" applyFont="1" applyNumberFormat="1">
      <alignment shrinkToFit="0" vertical="bottom" wrapText="1"/>
    </xf>
    <xf borderId="0" fillId="0" fontId="3" numFmtId="0" xfId="0" applyAlignment="1" applyFont="1">
      <alignment shrinkToFit="0" vertical="bottom" wrapText="1"/>
    </xf>
    <xf borderId="0" fillId="0" fontId="1" numFmtId="165" xfId="0" applyAlignment="1" applyFont="1" applyNumberFormat="1">
      <alignment horizontal="left" shrinkToFit="0" vertical="bottom" wrapText="1"/>
    </xf>
    <xf borderId="0" fillId="0" fontId="1" numFmtId="0" xfId="0" applyAlignment="1" applyFont="1">
      <alignment horizontal="left" shrinkToFit="0" vertical="bottom" wrapText="1"/>
    </xf>
    <xf borderId="1" fillId="2" fontId="1" numFmtId="165" xfId="0" applyAlignment="1" applyBorder="1" applyFont="1" applyNumberFormat="1">
      <alignment shrinkToFit="0" vertical="bottom" wrapText="0"/>
    </xf>
    <xf borderId="1" fillId="2" fontId="1" numFmtId="0" xfId="0" applyAlignment="1" applyBorder="1" applyFont="1">
      <alignment shrinkToFit="0" vertical="bottom" wrapText="0"/>
    </xf>
    <xf borderId="1" fillId="2" fontId="1" numFmtId="165" xfId="0" applyAlignment="1" applyBorder="1" applyFont="1" applyNumberForma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1" fillId="2" fontId="2" numFmtId="0" xfId="0" applyAlignment="1" applyBorder="1" applyFont="1">
      <alignment shrinkToFit="0" vertical="bottom" wrapText="0"/>
    </xf>
    <xf borderId="1" fillId="2" fontId="1" numFmtId="9" xfId="0" applyAlignment="1" applyBorder="1" applyFont="1" applyNumberFormat="1">
      <alignment horizontal="center" shrinkToFit="0" vertical="bottom" wrapText="1"/>
    </xf>
    <xf borderId="1" fillId="2" fontId="1" numFmtId="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164" xfId="0" applyAlignment="1" applyBorder="1" applyFont="1" applyNumberFormat="1">
      <alignment shrinkToFit="0" vertical="bottom" wrapText="0"/>
    </xf>
    <xf borderId="2" fillId="2" fontId="2" numFmtId="49" xfId="0" applyAlignment="1" applyBorder="1" applyFont="1" applyNumberFormat="1">
      <alignment horizontal="left" shrinkToFit="0" vertical="center" wrapText="1"/>
    </xf>
    <xf borderId="1" fillId="2" fontId="1" numFmtId="9" xfId="0" applyAlignment="1" applyBorder="1" applyFont="1" applyNumberFormat="1">
      <alignment horizontal="center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1" fillId="2" fontId="5" numFmtId="164" xfId="0" applyAlignment="1" applyBorder="1" applyFont="1" applyNumberFormat="1">
      <alignment shrinkToFit="0" vertical="bottom" wrapText="0"/>
    </xf>
    <xf borderId="1" fillId="2" fontId="5" numFmtId="165" xfId="0" applyAlignment="1" applyBorder="1" applyFont="1" applyNumberFormat="1">
      <alignment shrinkToFit="0" vertical="bottom" wrapText="0"/>
    </xf>
    <xf borderId="1" fillId="2" fontId="6" numFmtId="166" xfId="0" applyAlignment="1" applyBorder="1" applyFont="1" applyNumberFormat="1">
      <alignment shrinkToFit="0" vertical="bottom" wrapText="0"/>
    </xf>
    <xf borderId="1" fillId="2" fontId="6" numFmtId="164" xfId="0" applyAlignment="1" applyBorder="1" applyFont="1" applyNumberFormat="1">
      <alignment shrinkToFit="0" vertical="bottom" wrapText="0"/>
    </xf>
    <xf borderId="1" fillId="2" fontId="6" numFmtId="165" xfId="0" applyAlignment="1" applyBorder="1" applyFont="1" applyNumberForma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bottom" wrapText="0"/>
    </xf>
    <xf borderId="5" fillId="0" fontId="4" numFmtId="0" xfId="0" applyBorder="1" applyFont="1"/>
    <xf borderId="6" fillId="0" fontId="4" numFmtId="0" xfId="0" applyBorder="1" applyFont="1"/>
    <xf borderId="7" fillId="3" fontId="3" numFmtId="0" xfId="0" applyAlignment="1" applyBorder="1" applyFill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0"/>
    </xf>
    <xf borderId="8" fillId="3" fontId="3" numFmtId="9" xfId="0" applyAlignment="1" applyBorder="1" applyFont="1" applyNumberFormat="1">
      <alignment horizontal="center" shrinkToFit="0" vertical="center" wrapText="1"/>
    </xf>
    <xf borderId="9" fillId="3" fontId="3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8" fillId="3" fontId="3" numFmtId="0" xfId="0" applyAlignment="1" applyBorder="1" applyFont="1">
      <alignment horizontal="center" shrinkToFit="0" vertical="center" wrapText="1"/>
    </xf>
    <xf borderId="8" fillId="3" fontId="7" numFmtId="0" xfId="0" applyAlignment="1" applyBorder="1" applyFont="1">
      <alignment horizontal="center" shrinkToFit="0" vertical="center" wrapText="1"/>
    </xf>
    <xf borderId="8" fillId="3" fontId="3" numFmtId="164" xfId="0" applyAlignment="1" applyBorder="1" applyFont="1" applyNumberFormat="1">
      <alignment horizontal="center" shrinkToFit="0" vertical="center" wrapText="1"/>
    </xf>
    <xf borderId="8" fillId="3" fontId="3" numFmtId="165" xfId="0" applyAlignment="1" applyBorder="1" applyFont="1" applyNumberFormat="1">
      <alignment horizontal="center" shrinkToFit="0" vertical="center" wrapText="1"/>
    </xf>
    <xf borderId="8" fillId="3" fontId="7" numFmtId="165" xfId="0" applyAlignment="1" applyBorder="1" applyFont="1" applyNumberFormat="1">
      <alignment horizontal="center" readingOrder="0" shrinkToFit="0" vertical="center" wrapText="1"/>
    </xf>
    <xf borderId="7" fillId="3" fontId="3" numFmtId="17" xfId="0" applyAlignment="1" applyBorder="1" applyFont="1" applyNumberFormat="1">
      <alignment horizontal="center" shrinkToFit="0" textRotation="90" vertical="center" wrapText="0"/>
    </xf>
    <xf borderId="8" fillId="3" fontId="3" numFmtId="17" xfId="0" applyAlignment="1" applyBorder="1" applyFont="1" applyNumberFormat="1">
      <alignment horizontal="center" shrinkToFit="0" textRotation="90" vertical="center" wrapText="0"/>
    </xf>
    <xf borderId="11" fillId="3" fontId="3" numFmtId="17" xfId="0" applyAlignment="1" applyBorder="1" applyFont="1" applyNumberFormat="1">
      <alignment horizontal="center" shrinkToFit="0" textRotation="90" vertical="center" wrapText="0"/>
    </xf>
    <xf borderId="12" fillId="3" fontId="3" numFmtId="17" xfId="0" applyAlignment="1" applyBorder="1" applyFont="1" applyNumberFormat="1">
      <alignment horizontal="center" shrinkToFit="0" textRotation="90" vertical="center" wrapText="0"/>
    </xf>
    <xf borderId="13" fillId="3" fontId="3" numFmtId="17" xfId="0" applyAlignment="1" applyBorder="1" applyFont="1" applyNumberFormat="1">
      <alignment horizontal="center" shrinkToFit="0" textRotation="90" vertical="center" wrapText="0"/>
    </xf>
    <xf borderId="14" fillId="3" fontId="3" numFmtId="17" xfId="0" applyAlignment="1" applyBorder="1" applyFont="1" applyNumberFormat="1">
      <alignment horizontal="center" shrinkToFit="0" textRotation="90" vertical="center" wrapText="0"/>
    </xf>
    <xf borderId="15" fillId="3" fontId="3" numFmtId="17" xfId="0" applyAlignment="1" applyBorder="1" applyFont="1" applyNumberFormat="1">
      <alignment horizontal="center" shrinkToFit="0" textRotation="90" vertical="center" wrapText="0"/>
    </xf>
    <xf borderId="16" fillId="3" fontId="3" numFmtId="17" xfId="0" applyAlignment="1" applyBorder="1" applyFont="1" applyNumberFormat="1">
      <alignment horizontal="center" shrinkToFit="0" textRotation="90" vertical="center" wrapText="0"/>
    </xf>
    <xf borderId="17" fillId="3" fontId="3" numFmtId="17" xfId="0" applyAlignment="1" applyBorder="1" applyFont="1" applyNumberFormat="1">
      <alignment horizontal="center" shrinkToFit="0" textRotation="90" vertical="center" wrapText="0"/>
    </xf>
    <xf borderId="18" fillId="3" fontId="3" numFmtId="17" xfId="0" applyAlignment="1" applyBorder="1" applyFont="1" applyNumberFormat="1">
      <alignment horizontal="center" shrinkToFit="0" textRotation="90" vertical="center" wrapText="0"/>
    </xf>
    <xf borderId="19" fillId="3" fontId="3" numFmtId="0" xfId="0" applyAlignment="1" applyBorder="1" applyFont="1">
      <alignment horizontal="center" shrinkToFit="0" vertical="center" wrapText="1"/>
    </xf>
    <xf borderId="20" fillId="3" fontId="3" numFmtId="0" xfId="0" applyAlignment="1" applyBorder="1" applyFont="1">
      <alignment horizontal="center" shrinkToFit="0" vertical="center" wrapText="1"/>
    </xf>
    <xf borderId="21" fillId="3" fontId="3" numFmtId="0" xfId="0" applyAlignment="1" applyBorder="1" applyFont="1">
      <alignment horizontal="center" shrinkToFit="0" vertical="center" wrapText="0"/>
    </xf>
    <xf borderId="21" fillId="3" fontId="3" numFmtId="0" xfId="0" applyAlignment="1" applyBorder="1" applyFont="1">
      <alignment horizontal="center" shrinkToFit="0" vertical="center" wrapText="1"/>
    </xf>
    <xf borderId="21" fillId="3" fontId="3" numFmtId="164" xfId="0" applyAlignment="1" applyBorder="1" applyFont="1" applyNumberFormat="1">
      <alignment horizontal="center" shrinkToFit="0" vertical="center" wrapText="1"/>
    </xf>
    <xf borderId="21" fillId="3" fontId="3" numFmtId="165" xfId="0" applyAlignment="1" applyBorder="1" applyFont="1" applyNumberFormat="1">
      <alignment horizontal="center" shrinkToFit="0" vertical="center" wrapText="1"/>
    </xf>
    <xf borderId="20" fillId="3" fontId="3" numFmtId="0" xfId="0" applyAlignment="1" applyBorder="1" applyFont="1">
      <alignment horizontal="center" shrinkToFit="0" textRotation="90" vertical="center" wrapText="0"/>
    </xf>
    <xf borderId="21" fillId="3" fontId="3" numFmtId="0" xfId="0" applyAlignment="1" applyBorder="1" applyFont="1">
      <alignment horizontal="center" shrinkToFit="0" textRotation="90" vertical="center" wrapText="0"/>
    </xf>
    <xf borderId="22" fillId="3" fontId="3" numFmtId="0" xfId="0" applyAlignment="1" applyBorder="1" applyFont="1">
      <alignment horizontal="center" shrinkToFit="0" textRotation="90" vertical="center" wrapText="0"/>
    </xf>
    <xf borderId="23" fillId="3" fontId="3" numFmtId="0" xfId="0" applyAlignment="1" applyBorder="1" applyFont="1">
      <alignment horizontal="center" shrinkToFit="0" textRotation="90" vertical="center" wrapText="0"/>
    </xf>
    <xf borderId="24" fillId="3" fontId="3" numFmtId="17" xfId="0" applyAlignment="1" applyBorder="1" applyFont="1" applyNumberFormat="1">
      <alignment horizontal="center" shrinkToFit="0" textRotation="90" vertical="center" wrapText="0"/>
    </xf>
    <xf borderId="25" fillId="3" fontId="3" numFmtId="17" xfId="0" applyAlignment="1" applyBorder="1" applyFont="1" applyNumberFormat="1">
      <alignment horizontal="center" shrinkToFit="0" textRotation="90" vertical="center" wrapText="0"/>
    </xf>
    <xf borderId="26" fillId="3" fontId="3" numFmtId="17" xfId="0" applyAlignment="1" applyBorder="1" applyFont="1" applyNumberFormat="1">
      <alignment horizontal="center" shrinkToFit="0" textRotation="90" vertical="center" wrapText="0"/>
    </xf>
    <xf borderId="27" fillId="3" fontId="3" numFmtId="17" xfId="0" applyAlignment="1" applyBorder="1" applyFont="1" applyNumberFormat="1">
      <alignment horizontal="center" shrinkToFit="0" textRotation="90" vertical="center" wrapText="0"/>
    </xf>
    <xf borderId="28" fillId="3" fontId="3" numFmtId="17" xfId="0" applyAlignment="1" applyBorder="1" applyFont="1" applyNumberFormat="1">
      <alignment horizontal="center" shrinkToFit="0" textRotation="90" vertical="center" wrapText="0"/>
    </xf>
    <xf borderId="29" fillId="3" fontId="3" numFmtId="17" xfId="0" applyAlignment="1" applyBorder="1" applyFont="1" applyNumberFormat="1">
      <alignment horizontal="center" shrinkToFit="0" textRotation="90" vertical="center" wrapText="0"/>
    </xf>
    <xf borderId="30" fillId="3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  <xf borderId="31" fillId="4" fontId="2" numFmtId="0" xfId="0" applyAlignment="1" applyBorder="1" applyFill="1" applyFont="1">
      <alignment shrinkToFit="0" vertical="center" wrapText="0"/>
    </xf>
    <xf borderId="32" fillId="4" fontId="2" numFmtId="9" xfId="0" applyAlignment="1" applyBorder="1" applyFont="1" applyNumberFormat="1">
      <alignment horizontal="center" shrinkToFit="0" vertical="center" wrapText="1"/>
    </xf>
    <xf borderId="32" fillId="4" fontId="2" numFmtId="0" xfId="0" applyAlignment="1" applyBorder="1" applyFont="1">
      <alignment horizontal="center" shrinkToFit="0" vertical="center" wrapText="1"/>
    </xf>
    <xf borderId="25" fillId="4" fontId="2" numFmtId="167" xfId="0" applyAlignment="1" applyBorder="1" applyFont="1" applyNumberFormat="1">
      <alignment horizontal="center" shrinkToFit="0" vertical="center" wrapText="1"/>
    </xf>
    <xf borderId="33" fillId="4" fontId="2" numFmtId="164" xfId="0" applyAlignment="1" applyBorder="1" applyFont="1" applyNumberFormat="1">
      <alignment horizontal="center" shrinkToFit="0" vertical="center" wrapText="1"/>
    </xf>
    <xf borderId="33" fillId="4" fontId="2" numFmtId="165" xfId="0" applyAlignment="1" applyBorder="1" applyFont="1" applyNumberFormat="1">
      <alignment horizontal="center" shrinkToFit="0" vertical="center" wrapText="1"/>
    </xf>
    <xf borderId="34" fillId="4" fontId="2" numFmtId="165" xfId="0" applyAlignment="1" applyBorder="1" applyFont="1" applyNumberFormat="1">
      <alignment horizontal="center" shrinkToFit="0" vertical="center" wrapText="1"/>
    </xf>
    <xf borderId="33" fillId="4" fontId="1" numFmtId="0" xfId="0" applyAlignment="1" applyBorder="1" applyFont="1">
      <alignment shrinkToFit="0" vertical="bottom" wrapText="0"/>
    </xf>
    <xf borderId="31" fillId="4" fontId="1" numFmtId="0" xfId="0" applyAlignment="1" applyBorder="1" applyFont="1">
      <alignment horizontal="center" shrinkToFit="0" vertical="center" wrapText="1"/>
    </xf>
    <xf borderId="34" fillId="4" fontId="1" numFmtId="0" xfId="0" applyAlignment="1" applyBorder="1" applyFont="1">
      <alignment horizontal="center" shrinkToFit="0" vertical="center" wrapText="1"/>
    </xf>
    <xf borderId="35" fillId="4" fontId="1" numFmtId="0" xfId="0" applyAlignment="1" applyBorder="1" applyFont="1">
      <alignment horizontal="center" shrinkToFit="0" vertical="center" wrapText="1"/>
    </xf>
    <xf borderId="31" fillId="4" fontId="2" numFmtId="0" xfId="0" applyAlignment="1" applyBorder="1" applyFont="1">
      <alignment horizontal="center" shrinkToFit="0" vertical="center" wrapText="1"/>
    </xf>
    <xf borderId="34" fillId="4" fontId="2" numFmtId="0" xfId="0" applyAlignment="1" applyBorder="1" applyFont="1">
      <alignment horizontal="center" shrinkToFit="0" vertical="center" wrapText="1"/>
    </xf>
    <xf borderId="35" fillId="4" fontId="2" numFmtId="0" xfId="0" applyAlignment="1" applyBorder="1" applyFont="1">
      <alignment horizontal="center" shrinkToFit="0" vertical="center" wrapText="1"/>
    </xf>
    <xf borderId="33" fillId="4" fontId="2" numFmtId="0" xfId="0" applyAlignment="1" applyBorder="1" applyFont="1">
      <alignment horizontal="center" shrinkToFit="0" vertical="center" wrapText="1"/>
    </xf>
    <xf borderId="36" fillId="5" fontId="2" numFmtId="0" xfId="0" applyAlignment="1" applyBorder="1" applyFill="1" applyFont="1">
      <alignment shrinkToFit="0" vertical="center" wrapText="0"/>
    </xf>
    <xf borderId="32" fillId="5" fontId="2" numFmtId="9" xfId="0" applyAlignment="1" applyBorder="1" applyFont="1" applyNumberFormat="1">
      <alignment horizontal="center" shrinkToFit="0" vertical="center" wrapText="1"/>
    </xf>
    <xf borderId="32" fillId="5" fontId="2" numFmtId="0" xfId="0" applyAlignment="1" applyBorder="1" applyFont="1">
      <alignment horizontal="center" shrinkToFit="0" vertical="center" wrapText="1"/>
    </xf>
    <xf borderId="37" fillId="5" fontId="2" numFmtId="0" xfId="0" applyAlignment="1" applyBorder="1" applyFont="1">
      <alignment horizontal="center" shrinkToFit="0" vertical="center" wrapText="1"/>
    </xf>
    <xf borderId="37" fillId="5" fontId="2" numFmtId="164" xfId="0" applyAlignment="1" applyBorder="1" applyFont="1" applyNumberFormat="1">
      <alignment horizontal="center" shrinkToFit="0" vertical="center" wrapText="1"/>
    </xf>
    <xf borderId="37" fillId="5" fontId="2" numFmtId="165" xfId="0" applyAlignment="1" applyBorder="1" applyFont="1" applyNumberFormat="1">
      <alignment horizontal="center" shrinkToFit="0" vertical="center" wrapText="1"/>
    </xf>
    <xf borderId="31" fillId="5" fontId="2" numFmtId="9" xfId="0" applyAlignment="1" applyBorder="1" applyFont="1" applyNumberFormat="1">
      <alignment horizontal="center" shrinkToFit="0" vertical="center" wrapText="1"/>
    </xf>
    <xf borderId="37" fillId="5" fontId="2" numFmtId="9" xfId="0" applyAlignment="1" applyBorder="1" applyFont="1" applyNumberFormat="1">
      <alignment horizontal="center" shrinkToFit="0" vertical="center" wrapText="1"/>
    </xf>
    <xf borderId="38" fillId="5" fontId="2" numFmtId="9" xfId="0" applyAlignment="1" applyBorder="1" applyFont="1" applyNumberFormat="1">
      <alignment horizontal="center" shrinkToFit="0" vertical="center" wrapText="1"/>
    </xf>
    <xf borderId="34" fillId="5" fontId="2" numFmtId="9" xfId="0" applyAlignment="1" applyBorder="1" applyFont="1" applyNumberFormat="1">
      <alignment horizontal="center" shrinkToFit="0" vertical="center" wrapText="1"/>
    </xf>
    <xf borderId="36" fillId="5" fontId="2" numFmtId="0" xfId="0" applyAlignment="1" applyBorder="1" applyFont="1">
      <alignment horizontal="center" shrinkToFit="0" textRotation="90" vertical="center" wrapText="0"/>
    </xf>
    <xf borderId="32" fillId="5" fontId="2" numFmtId="0" xfId="0" applyAlignment="1" applyBorder="1" applyFont="1">
      <alignment horizontal="center" shrinkToFit="0" textRotation="90" vertical="center" wrapText="0"/>
    </xf>
    <xf borderId="38" fillId="5" fontId="2" numFmtId="0" xfId="0" applyAlignment="1" applyBorder="1" applyFont="1">
      <alignment horizontal="center" shrinkToFit="0" textRotation="90" vertical="center" wrapText="0"/>
    </xf>
    <xf borderId="39" fillId="5" fontId="2" numFmtId="0" xfId="0" applyAlignment="1" applyBorder="1" applyFont="1">
      <alignment horizontal="center" shrinkToFit="0" textRotation="90" vertical="center" wrapText="0"/>
    </xf>
    <xf borderId="35" fillId="5" fontId="2" numFmtId="0" xfId="0" applyAlignment="1" applyBorder="1" applyFont="1">
      <alignment horizontal="center" shrinkToFit="0" textRotation="90" vertical="center" wrapText="0"/>
    </xf>
    <xf borderId="33" fillId="5" fontId="2" numFmtId="0" xfId="0" applyAlignment="1" applyBorder="1" applyFont="1">
      <alignment horizontal="center" shrinkToFit="0" vertical="center" wrapText="1"/>
    </xf>
    <xf borderId="36" fillId="6" fontId="2" numFmtId="0" xfId="0" applyAlignment="1" applyBorder="1" applyFill="1" applyFont="1">
      <alignment horizontal="center" shrinkToFit="0" vertical="center" wrapText="0"/>
    </xf>
    <xf borderId="28" fillId="6" fontId="8" numFmtId="0" xfId="0" applyAlignment="1" applyBorder="1" applyFont="1">
      <alignment shrinkToFit="0" vertical="center" wrapText="1"/>
    </xf>
    <xf borderId="32" fillId="6" fontId="2" numFmtId="9" xfId="0" applyAlignment="1" applyBorder="1" applyFont="1" applyNumberFormat="1">
      <alignment horizontal="center" shrinkToFit="0" vertical="center" wrapText="0"/>
    </xf>
    <xf borderId="32" fillId="6" fontId="1" numFmtId="168" xfId="0" applyAlignment="1" applyBorder="1" applyFont="1" applyNumberFormat="1">
      <alignment horizontal="center" shrinkToFit="0" vertical="center" wrapText="0"/>
    </xf>
    <xf borderId="32" fillId="6" fontId="1" numFmtId="0" xfId="0" applyAlignment="1" applyBorder="1" applyFont="1">
      <alignment horizontal="center" shrinkToFit="0" vertical="center" wrapText="0"/>
    </xf>
    <xf borderId="32" fillId="6" fontId="1" numFmtId="0" xfId="0" applyAlignment="1" applyBorder="1" applyFont="1">
      <alignment horizontal="center" shrinkToFit="0" vertical="center" wrapText="1"/>
    </xf>
    <xf borderId="37" fillId="6" fontId="1" numFmtId="0" xfId="0" applyAlignment="1" applyBorder="1" applyFont="1">
      <alignment horizontal="center" shrinkToFit="0" vertical="center" wrapText="0"/>
    </xf>
    <xf borderId="27" fillId="6" fontId="1" numFmtId="164" xfId="0" applyAlignment="1" applyBorder="1" applyFont="1" applyNumberFormat="1">
      <alignment horizontal="center" shrinkToFit="0" vertical="center" wrapText="0"/>
    </xf>
    <xf borderId="37" fillId="6" fontId="1" numFmtId="165" xfId="0" applyAlignment="1" applyBorder="1" applyFont="1" applyNumberFormat="1">
      <alignment horizontal="center" shrinkToFit="0" vertical="center" wrapText="0"/>
    </xf>
    <xf borderId="14" fillId="6" fontId="1" numFmtId="165" xfId="0" applyAlignment="1" applyBorder="1" applyFont="1" applyNumberFormat="1">
      <alignment horizontal="center" shrinkToFit="0" vertical="center" wrapText="0"/>
    </xf>
    <xf borderId="14" fillId="6" fontId="1" numFmtId="169" xfId="0" applyAlignment="1" applyBorder="1" applyFont="1" applyNumberFormat="1">
      <alignment horizontal="center" shrinkToFit="0" vertical="center" wrapText="0"/>
    </xf>
    <xf borderId="40" fillId="6" fontId="1" numFmtId="9" xfId="0" applyAlignment="1" applyBorder="1" applyFont="1" applyNumberFormat="1">
      <alignment horizontal="center" shrinkToFit="0" vertical="center" wrapText="0"/>
    </xf>
    <xf borderId="37" fillId="6" fontId="1" numFmtId="9" xfId="0" applyAlignment="1" applyBorder="1" applyFont="1" applyNumberFormat="1">
      <alignment horizontal="center" shrinkToFit="0" vertical="center" wrapText="0"/>
    </xf>
    <xf borderId="38" fillId="6" fontId="1" numFmtId="9" xfId="0" applyAlignment="1" applyBorder="1" applyFont="1" applyNumberFormat="1">
      <alignment horizontal="center" shrinkToFit="0" vertical="center" wrapText="0"/>
    </xf>
    <xf borderId="31" fillId="6" fontId="1" numFmtId="9" xfId="0" applyAlignment="1" applyBorder="1" applyFont="1" applyNumberFormat="1">
      <alignment horizontal="center" shrinkToFit="0" vertical="center" wrapText="0"/>
    </xf>
    <xf borderId="34" fillId="6" fontId="1" numFmtId="9" xfId="0" applyAlignment="1" applyBorder="1" applyFont="1" applyNumberFormat="1">
      <alignment horizontal="center" shrinkToFit="0" vertical="center" wrapText="0"/>
    </xf>
    <xf borderId="36" fillId="6" fontId="1" numFmtId="9" xfId="0" applyAlignment="1" applyBorder="1" applyFont="1" applyNumberFormat="1">
      <alignment horizontal="center" shrinkToFit="0" vertical="center" wrapText="0"/>
    </xf>
    <xf borderId="32" fillId="6" fontId="1" numFmtId="9" xfId="0" applyAlignment="1" applyBorder="1" applyFont="1" applyNumberFormat="1">
      <alignment horizontal="center" shrinkToFit="0" vertical="center" wrapText="0"/>
    </xf>
    <xf borderId="39" fillId="6" fontId="1" numFmtId="9" xfId="0" applyAlignment="1" applyBorder="1" applyFont="1" applyNumberFormat="1">
      <alignment horizontal="center" shrinkToFit="0" vertical="center" wrapText="0"/>
    </xf>
    <xf borderId="35" fillId="6" fontId="1" numFmtId="9" xfId="0" applyAlignment="1" applyBorder="1" applyFont="1" applyNumberFormat="1">
      <alignment horizontal="center" shrinkToFit="0" vertical="center" wrapText="0"/>
    </xf>
    <xf borderId="33" fillId="6" fontId="1" numFmtId="0" xfId="0" applyAlignment="1" applyBorder="1" applyFont="1">
      <alignment horizontal="center" shrinkToFit="0" vertical="center" wrapText="1"/>
    </xf>
    <xf borderId="36" fillId="0" fontId="2" numFmtId="0" xfId="0" applyAlignment="1" applyBorder="1" applyFont="1">
      <alignment horizontal="center" shrinkToFit="0" vertical="center" wrapText="0"/>
    </xf>
    <xf borderId="33" fillId="0" fontId="9" numFmtId="0" xfId="0" applyAlignment="1" applyBorder="1" applyFont="1">
      <alignment shrinkToFit="0" vertical="center" wrapText="1"/>
    </xf>
    <xf borderId="32" fillId="0" fontId="1" numFmtId="9" xfId="0" applyAlignment="1" applyBorder="1" applyFont="1" applyNumberFormat="1">
      <alignment horizontal="center" shrinkToFit="0" vertical="center" wrapText="0"/>
    </xf>
    <xf borderId="32" fillId="0" fontId="1" numFmtId="168" xfId="0" applyAlignment="1" applyBorder="1" applyFont="1" applyNumberFormat="1">
      <alignment horizontal="center" shrinkToFit="0" vertical="center" wrapText="0"/>
    </xf>
    <xf borderId="32" fillId="0" fontId="1" numFmtId="0" xfId="0" applyAlignment="1" applyBorder="1" applyFont="1">
      <alignment horizontal="center" shrinkToFit="0" vertical="center" wrapText="1"/>
    </xf>
    <xf borderId="41" fillId="0" fontId="1" numFmtId="170" xfId="0" applyAlignment="1" applyBorder="1" applyFont="1" applyNumberFormat="1">
      <alignment horizontal="center" shrinkToFit="0" vertical="center" wrapText="0"/>
    </xf>
    <xf borderId="41" fillId="0" fontId="1" numFmtId="164" xfId="0" applyAlignment="1" applyBorder="1" applyFont="1" applyNumberFormat="1">
      <alignment horizontal="center" shrinkToFit="0" vertical="center" wrapText="0"/>
    </xf>
    <xf borderId="37" fillId="2" fontId="1" numFmtId="165" xfId="0" applyAlignment="1" applyBorder="1" applyFont="1" applyNumberFormat="1">
      <alignment horizontal="center" shrinkToFit="0" vertical="center" wrapText="0"/>
    </xf>
    <xf borderId="37" fillId="2" fontId="1" numFmtId="0" xfId="0" applyAlignment="1" applyBorder="1" applyFont="1">
      <alignment horizontal="center" shrinkToFit="0" vertical="center" wrapText="0"/>
    </xf>
    <xf borderId="31" fillId="2" fontId="1" numFmtId="9" xfId="0" applyAlignment="1" applyBorder="1" applyFont="1" applyNumberFormat="1">
      <alignment horizontal="center" shrinkToFit="0" vertical="center" wrapText="0"/>
    </xf>
    <xf borderId="37" fillId="2" fontId="1" numFmtId="9" xfId="0" applyAlignment="1" applyBorder="1" applyFont="1" applyNumberFormat="1">
      <alignment horizontal="center" shrinkToFit="0" vertical="center" wrapText="0"/>
    </xf>
    <xf borderId="38" fillId="2" fontId="1" numFmtId="9" xfId="0" applyAlignment="1" applyBorder="1" applyFont="1" applyNumberFormat="1">
      <alignment horizontal="center" shrinkToFit="0" vertical="center" wrapText="0"/>
    </xf>
    <xf borderId="36" fillId="2" fontId="1" numFmtId="9" xfId="0" applyAlignment="1" applyBorder="1" applyFont="1" applyNumberFormat="1">
      <alignment horizontal="center" shrinkToFit="0" vertical="center" wrapText="0"/>
    </xf>
    <xf borderId="32" fillId="2" fontId="1" numFmtId="9" xfId="0" applyAlignment="1" applyBorder="1" applyFont="1" applyNumberFormat="1">
      <alignment horizontal="center" shrinkToFit="0" vertical="center" wrapText="0"/>
    </xf>
    <xf borderId="39" fillId="2" fontId="1" numFmtId="9" xfId="0" applyAlignment="1" applyBorder="1" applyFont="1" applyNumberFormat="1">
      <alignment horizontal="center" shrinkToFit="0" vertical="center" wrapText="0"/>
    </xf>
    <xf borderId="32" fillId="2" fontId="1" numFmtId="9" xfId="0" applyAlignment="1" applyBorder="1" applyFont="1" applyNumberFormat="1">
      <alignment horizontal="center" readingOrder="0" shrinkToFit="0" vertical="center" wrapText="0"/>
    </xf>
    <xf borderId="35" fillId="2" fontId="1" numFmtId="9" xfId="0" applyAlignment="1" applyBorder="1" applyFont="1" applyNumberFormat="1">
      <alignment horizontal="center" shrinkToFit="0" vertical="center" wrapText="0"/>
    </xf>
    <xf borderId="39" fillId="2" fontId="1" numFmtId="9" xfId="0" applyAlignment="1" applyBorder="1" applyFont="1" applyNumberFormat="1">
      <alignment horizontal="center" readingOrder="0" shrinkToFit="0" vertical="center" wrapText="0"/>
    </xf>
    <xf borderId="38" fillId="2" fontId="1" numFmtId="9" xfId="0" applyAlignment="1" applyBorder="1" applyFont="1" applyNumberFormat="1">
      <alignment horizontal="center" readingOrder="0" shrinkToFit="0" vertical="center" wrapText="0"/>
    </xf>
    <xf borderId="33" fillId="0" fontId="1" numFmtId="0" xfId="0" applyAlignment="1" applyBorder="1" applyFont="1">
      <alignment horizontal="center" shrinkToFit="0" vertical="center" wrapText="1"/>
    </xf>
    <xf borderId="26" fillId="6" fontId="2" numFmtId="0" xfId="0" applyAlignment="1" applyBorder="1" applyFont="1">
      <alignment horizontal="center" shrinkToFit="0" vertical="center" wrapText="0"/>
    </xf>
    <xf borderId="24" fillId="6" fontId="2" numFmtId="9" xfId="0" applyAlignment="1" applyBorder="1" applyFont="1" applyNumberFormat="1">
      <alignment horizontal="center" shrinkToFit="0" vertical="center" wrapText="0"/>
    </xf>
    <xf borderId="24" fillId="6" fontId="2" numFmtId="168" xfId="0" applyAlignment="1" applyBorder="1" applyFont="1" applyNumberFormat="1">
      <alignment horizontal="center" shrinkToFit="0" vertical="center" wrapText="0"/>
    </xf>
    <xf borderId="24" fillId="6" fontId="1" numFmtId="168" xfId="0" applyAlignment="1" applyBorder="1" applyFont="1" applyNumberFormat="1">
      <alignment horizontal="center" shrinkToFit="0" vertical="center" wrapText="0"/>
    </xf>
    <xf borderId="24" fillId="6" fontId="1" numFmtId="0" xfId="0" applyAlignment="1" applyBorder="1" applyFont="1">
      <alignment horizontal="center" shrinkToFit="0" vertical="center" wrapText="0"/>
    </xf>
    <xf borderId="25" fillId="6" fontId="1" numFmtId="0" xfId="0" applyAlignment="1" applyBorder="1" applyFont="1">
      <alignment horizontal="center" shrinkToFit="0" vertical="center" wrapText="0"/>
    </xf>
    <xf borderId="25" fillId="6" fontId="1" numFmtId="165" xfId="0" applyAlignment="1" applyBorder="1" applyFont="1" applyNumberFormat="1">
      <alignment horizontal="center" shrinkToFit="0" vertical="center" wrapText="0"/>
    </xf>
    <xf borderId="26" fillId="6" fontId="1" numFmtId="9" xfId="0" applyAlignment="1" applyBorder="1" applyFont="1" applyNumberFormat="1">
      <alignment horizontal="center" shrinkToFit="0" vertical="center" wrapText="0"/>
    </xf>
    <xf borderId="28" fillId="6" fontId="1" numFmtId="9" xfId="0" applyAlignment="1" applyBorder="1" applyFont="1" applyNumberFormat="1">
      <alignment horizontal="center" shrinkToFit="0" vertical="center" wrapText="0"/>
    </xf>
    <xf borderId="29" fillId="6" fontId="1" numFmtId="9" xfId="0" applyAlignment="1" applyBorder="1" applyFont="1" applyNumberFormat="1">
      <alignment horizontal="center" shrinkToFit="0" vertical="center" wrapText="0"/>
    </xf>
    <xf borderId="28" fillId="6" fontId="1" numFmtId="0" xfId="0" applyAlignment="1" applyBorder="1" applyFont="1">
      <alignment horizontal="center" shrinkToFit="0" vertical="center" wrapText="0"/>
    </xf>
    <xf borderId="33" fillId="0" fontId="2" numFmtId="0" xfId="0" applyAlignment="1" applyBorder="1" applyFont="1">
      <alignment horizontal="center" shrinkToFit="0" vertical="center" wrapText="0"/>
    </xf>
    <xf borderId="34" fillId="2" fontId="1" numFmtId="9" xfId="0" applyAlignment="1" applyBorder="1" applyFont="1" applyNumberFormat="1">
      <alignment horizontal="center" shrinkToFit="0" vertical="center" wrapText="0"/>
    </xf>
    <xf borderId="42" fillId="0" fontId="2" numFmtId="0" xfId="0" applyAlignment="1" applyBorder="1" applyFont="1">
      <alignment horizontal="center" shrinkToFit="0" vertical="center" wrapText="0"/>
    </xf>
    <xf borderId="37" fillId="2" fontId="1" numFmtId="164" xfId="0" applyAlignment="1" applyBorder="1" applyFont="1" applyNumberFormat="1">
      <alignment horizontal="center" shrinkToFit="0" vertical="center" wrapText="0"/>
    </xf>
    <xf borderId="37" fillId="2" fontId="1" numFmtId="164" xfId="0" applyAlignment="1" applyBorder="1" applyFont="1" applyNumberFormat="1">
      <alignment horizontal="center" readingOrder="0" shrinkToFit="0" vertical="center" wrapText="0"/>
    </xf>
    <xf borderId="36" fillId="2" fontId="1" numFmtId="9" xfId="0" applyAlignment="1" applyBorder="1" applyFont="1" applyNumberFormat="1">
      <alignment horizontal="center" readingOrder="0" shrinkToFit="0" vertical="center" wrapText="0"/>
    </xf>
    <xf borderId="35" fillId="2" fontId="1" numFmtId="9" xfId="0" applyAlignment="1" applyBorder="1" applyFont="1" applyNumberFormat="1">
      <alignment horizontal="center" readingOrder="0" shrinkToFit="0" vertical="center" wrapText="0"/>
    </xf>
    <xf borderId="33" fillId="0" fontId="1" numFmtId="0" xfId="0" applyAlignment="1" applyBorder="1" applyFont="1">
      <alignment horizontal="center" shrinkToFit="0" vertical="center" wrapText="0"/>
    </xf>
    <xf borderId="24" fillId="6" fontId="1" numFmtId="0" xfId="0" applyAlignment="1" applyBorder="1" applyFont="1">
      <alignment horizontal="center" shrinkToFit="0" vertical="center" wrapText="1"/>
    </xf>
    <xf borderId="24" fillId="6" fontId="1" numFmtId="165" xfId="0" applyAlignment="1" applyBorder="1" applyFont="1" applyNumberFormat="1">
      <alignment horizontal="center" shrinkToFit="0" vertical="center" wrapText="0"/>
    </xf>
    <xf borderId="25" fillId="6" fontId="1" numFmtId="9" xfId="0" applyAlignment="1" applyBorder="1" applyFont="1" applyNumberFormat="1">
      <alignment horizontal="center" shrinkToFit="0" vertical="center" wrapText="0"/>
    </xf>
    <xf borderId="24" fillId="6" fontId="1" numFmtId="9" xfId="0" applyAlignment="1" applyBorder="1" applyFont="1" applyNumberFormat="1">
      <alignment horizontal="center" shrinkToFit="0" vertical="center" wrapText="0"/>
    </xf>
    <xf borderId="38" fillId="0" fontId="1" numFmtId="164" xfId="0" applyAlignment="1" applyBorder="1" applyFont="1" applyNumberFormat="1">
      <alignment horizontal="center" shrinkToFit="0" vertical="center" wrapText="0"/>
    </xf>
    <xf borderId="43" fillId="0" fontId="9" numFmtId="0" xfId="0" applyAlignment="1" applyBorder="1" applyFont="1">
      <alignment shrinkToFit="0" vertical="center" wrapText="1"/>
    </xf>
    <xf borderId="36" fillId="0" fontId="1" numFmtId="9" xfId="0" applyAlignment="1" applyBorder="1" applyFont="1" applyNumberFormat="1">
      <alignment horizontal="center" shrinkToFit="0" vertical="center" wrapText="0"/>
    </xf>
    <xf borderId="27" fillId="6" fontId="1" numFmtId="9" xfId="0" applyAlignment="1" applyBorder="1" applyFont="1" applyNumberFormat="1">
      <alignment horizontal="center" shrinkToFit="0" vertical="center" wrapText="0"/>
    </xf>
    <xf borderId="44" fillId="0" fontId="1" numFmtId="9" xfId="0" applyAlignment="1" applyBorder="1" applyFont="1" applyNumberFormat="1">
      <alignment horizontal="center" shrinkToFit="0" vertical="center" wrapText="0"/>
    </xf>
    <xf borderId="44" fillId="0" fontId="1" numFmtId="168" xfId="0" applyAlignment="1" applyBorder="1" applyFont="1" applyNumberFormat="1">
      <alignment horizontal="center" shrinkToFit="0" vertical="center" wrapText="0"/>
    </xf>
    <xf borderId="44" fillId="0" fontId="1" numFmtId="0" xfId="0" applyAlignment="1" applyBorder="1" applyFont="1">
      <alignment horizontal="center" shrinkToFit="0" vertical="center" wrapText="1"/>
    </xf>
    <xf borderId="45" fillId="0" fontId="1" numFmtId="170" xfId="0" applyAlignment="1" applyBorder="1" applyFont="1" applyNumberFormat="1">
      <alignment horizontal="center" shrinkToFit="0" vertical="center" wrapText="0"/>
    </xf>
    <xf borderId="46" fillId="0" fontId="1" numFmtId="164" xfId="0" applyAlignment="1" applyBorder="1" applyFont="1" applyNumberFormat="1">
      <alignment horizontal="center" shrinkToFit="0" vertical="center" wrapText="0"/>
    </xf>
    <xf borderId="26" fillId="2" fontId="1" numFmtId="9" xfId="0" applyAlignment="1" applyBorder="1" applyFont="1" applyNumberFormat="1">
      <alignment horizontal="center" shrinkToFit="0" vertical="center" wrapText="0"/>
    </xf>
    <xf borderId="24" fillId="2" fontId="1" numFmtId="9" xfId="0" applyAlignment="1" applyBorder="1" applyFont="1" applyNumberFormat="1">
      <alignment horizontal="center" shrinkToFit="0" vertical="center" wrapText="0"/>
    </xf>
    <xf borderId="27" fillId="2" fontId="1" numFmtId="9" xfId="0" applyAlignment="1" applyBorder="1" applyFont="1" applyNumberFormat="1">
      <alignment horizontal="center" shrinkToFit="0" vertical="center" wrapText="0"/>
    </xf>
    <xf borderId="29" fillId="2" fontId="1" numFmtId="9" xfId="0" applyAlignment="1" applyBorder="1" applyFont="1" applyNumberFormat="1">
      <alignment horizontal="center" readingOrder="0" shrinkToFit="0" vertical="center" wrapText="0"/>
    </xf>
    <xf borderId="24" fillId="2" fontId="1" numFmtId="9" xfId="0" applyAlignment="1" applyBorder="1" applyFont="1" applyNumberFormat="1">
      <alignment horizontal="center" readingOrder="0" shrinkToFit="0" vertical="center" wrapText="0"/>
    </xf>
    <xf borderId="27" fillId="2" fontId="1" numFmtId="9" xfId="0" applyAlignment="1" applyBorder="1" applyFont="1" applyNumberFormat="1">
      <alignment horizontal="center" readingOrder="0" shrinkToFit="0" vertical="center" wrapText="0"/>
    </xf>
    <xf borderId="43" fillId="0" fontId="1" numFmtId="0" xfId="0" applyAlignment="1" applyBorder="1" applyFont="1">
      <alignment horizontal="center" shrinkToFit="0" vertical="center" wrapText="1"/>
    </xf>
    <xf borderId="26" fillId="6" fontId="1" numFmtId="165" xfId="0" applyAlignment="1" applyBorder="1" applyFont="1" applyNumberFormat="1">
      <alignment horizontal="center" shrinkToFit="0" vertical="center" wrapText="0"/>
    </xf>
    <xf borderId="47" fillId="6" fontId="1" numFmtId="9" xfId="0" applyAlignment="1" applyBorder="1" applyFont="1" applyNumberFormat="1">
      <alignment horizontal="center" shrinkToFit="0" vertical="center" wrapText="0"/>
    </xf>
    <xf borderId="30" fillId="6" fontId="1" numFmtId="9" xfId="0" applyAlignment="1" applyBorder="1" applyFont="1" applyNumberFormat="1">
      <alignment horizontal="center" shrinkToFit="0" vertical="center" wrapText="0"/>
    </xf>
    <xf borderId="48" fillId="2" fontId="1" numFmtId="164" xfId="0" applyAlignment="1" applyBorder="1" applyFont="1" applyNumberFormat="1">
      <alignment horizontal="center" shrinkToFit="0" vertical="center" wrapText="0"/>
    </xf>
    <xf borderId="26" fillId="5" fontId="2" numFmtId="0" xfId="0" applyAlignment="1" applyBorder="1" applyFont="1">
      <alignment shrinkToFit="0" vertical="center" wrapText="0"/>
    </xf>
    <xf borderId="24" fillId="5" fontId="2" numFmtId="9" xfId="0" applyAlignment="1" applyBorder="1" applyFont="1" applyNumberFormat="1">
      <alignment horizontal="center" shrinkToFit="0" vertical="center" wrapText="1"/>
    </xf>
    <xf borderId="24" fillId="5" fontId="2" numFmtId="0" xfId="0" applyAlignment="1" applyBorder="1" applyFont="1">
      <alignment horizontal="center" shrinkToFit="0" vertical="center" wrapText="1"/>
    </xf>
    <xf borderId="25" fillId="5" fontId="2" numFmtId="0" xfId="0" applyAlignment="1" applyBorder="1" applyFont="1">
      <alignment horizontal="center" shrinkToFit="0" vertical="center" wrapText="1"/>
    </xf>
    <xf borderId="25" fillId="5" fontId="2" numFmtId="164" xfId="0" applyAlignment="1" applyBorder="1" applyFont="1" applyNumberFormat="1">
      <alignment horizontal="center" shrinkToFit="0" vertical="center" wrapText="1"/>
    </xf>
    <xf borderId="26" fillId="5" fontId="2" numFmtId="165" xfId="0" applyAlignment="1" applyBorder="1" applyFont="1" applyNumberFormat="1">
      <alignment horizontal="center" shrinkToFit="0" vertical="center" wrapText="0"/>
    </xf>
    <xf borderId="47" fillId="5" fontId="2" numFmtId="165" xfId="0" applyAlignment="1" applyBorder="1" applyFont="1" applyNumberFormat="1">
      <alignment horizontal="center" shrinkToFit="0" vertical="center" wrapText="0"/>
    </xf>
    <xf borderId="47" fillId="5" fontId="2" numFmtId="0" xfId="0" applyAlignment="1" applyBorder="1" applyFont="1">
      <alignment horizontal="center" shrinkToFit="0" vertical="center" wrapText="0"/>
    </xf>
    <xf borderId="28" fillId="5" fontId="2" numFmtId="0" xfId="0" applyAlignment="1" applyBorder="1" applyFont="1">
      <alignment horizontal="center" shrinkToFit="0" vertical="center" wrapText="1"/>
    </xf>
    <xf borderId="26" fillId="5" fontId="2" numFmtId="0" xfId="0" applyAlignment="1" applyBorder="1" applyFont="1">
      <alignment horizontal="center" shrinkToFit="0" textRotation="90" vertical="center" wrapText="0"/>
    </xf>
    <xf borderId="24" fillId="5" fontId="2" numFmtId="0" xfId="0" applyAlignment="1" applyBorder="1" applyFont="1">
      <alignment horizontal="center" shrinkToFit="0" textRotation="90" vertical="center" wrapText="0"/>
    </xf>
    <xf borderId="27" fillId="5" fontId="2" numFmtId="0" xfId="0" applyAlignment="1" applyBorder="1" applyFont="1">
      <alignment horizontal="center" shrinkToFit="0" textRotation="90" vertical="center" wrapText="0"/>
    </xf>
    <xf borderId="29" fillId="5" fontId="2" numFmtId="0" xfId="0" applyAlignment="1" applyBorder="1" applyFont="1">
      <alignment horizontal="center" shrinkToFit="0" textRotation="90" vertical="center" wrapText="0"/>
    </xf>
    <xf borderId="30" fillId="5" fontId="2" numFmtId="0" xfId="0" applyAlignment="1" applyBorder="1" applyFont="1">
      <alignment horizontal="center" shrinkToFit="0" textRotation="90" vertical="center" wrapText="0"/>
    </xf>
    <xf borderId="33" fillId="6" fontId="8" numFmtId="0" xfId="0" applyAlignment="1" applyBorder="1" applyFont="1">
      <alignment shrinkToFit="0" vertical="center" wrapText="1"/>
    </xf>
    <xf borderId="37" fillId="6" fontId="1" numFmtId="164" xfId="0" applyAlignment="1" applyBorder="1" applyFont="1" applyNumberFormat="1">
      <alignment horizontal="center" shrinkToFit="0" vertical="center" wrapText="0"/>
    </xf>
    <xf borderId="36" fillId="6" fontId="1" numFmtId="165" xfId="0" applyAlignment="1" applyBorder="1" applyFont="1" applyNumberFormat="1">
      <alignment horizontal="center" shrinkToFit="0" vertical="center" wrapText="0"/>
    </xf>
    <xf borderId="33" fillId="6" fontId="1" numFmtId="9" xfId="0" applyAlignment="1" applyBorder="1" applyFont="1" applyNumberFormat="1">
      <alignment horizontal="center" shrinkToFit="0" vertical="center" wrapText="0"/>
    </xf>
    <xf borderId="49" fillId="0" fontId="2" numFmtId="0" xfId="0" applyAlignment="1" applyBorder="1" applyFont="1">
      <alignment horizontal="center" shrinkToFit="0" vertical="center" wrapText="0"/>
    </xf>
    <xf borderId="25" fillId="6" fontId="1" numFmtId="164" xfId="0" applyAlignment="1" applyBorder="1" applyFont="1" applyNumberFormat="1">
      <alignment horizontal="center" shrinkToFit="0" vertical="center" wrapText="0"/>
    </xf>
    <xf borderId="20" fillId="0" fontId="2" numFmtId="0" xfId="0" applyAlignment="1" applyBorder="1" applyFont="1">
      <alignment horizontal="center" shrinkToFit="0" vertical="center" wrapText="0"/>
    </xf>
    <xf borderId="45" fillId="0" fontId="1" numFmtId="164" xfId="0" applyAlignment="1" applyBorder="1" applyFont="1" applyNumberFormat="1">
      <alignment horizontal="center" shrinkToFit="0" vertical="center" wrapText="0"/>
    </xf>
    <xf borderId="29" fillId="2" fontId="1" numFmtId="9" xfId="0" applyAlignment="1" applyBorder="1" applyFont="1" applyNumberFormat="1">
      <alignment horizontal="center" shrinkToFit="0" vertical="center" wrapText="0"/>
    </xf>
    <xf borderId="30" fillId="2" fontId="1" numFmtId="9" xfId="0" applyAlignment="1" applyBorder="1" applyFont="1" applyNumberFormat="1">
      <alignment horizontal="center" shrinkToFit="0" vertical="center" wrapText="0"/>
    </xf>
    <xf borderId="25" fillId="5" fontId="2" numFmtId="167" xfId="0" applyAlignment="1" applyBorder="1" applyFont="1" applyNumberFormat="1">
      <alignment horizontal="center" shrinkToFit="0" vertical="center" wrapText="1"/>
    </xf>
    <xf borderId="26" fillId="5" fontId="2" numFmtId="164" xfId="0" applyAlignment="1" applyBorder="1" applyFont="1" applyNumberFormat="1">
      <alignment horizontal="center" shrinkToFit="0" vertical="center" wrapText="0"/>
    </xf>
    <xf borderId="29" fillId="5" fontId="2" numFmtId="165" xfId="0" applyAlignment="1" applyBorder="1" applyFont="1" applyNumberFormat="1">
      <alignment horizontal="center" shrinkToFit="0" vertical="center" wrapText="0"/>
    </xf>
    <xf borderId="50" fillId="5" fontId="2" numFmtId="0" xfId="0" applyAlignment="1" applyBorder="1" applyFont="1">
      <alignment horizontal="center" shrinkToFit="0" vertical="center" wrapText="0"/>
    </xf>
    <xf borderId="26" fillId="5" fontId="2" numFmtId="10" xfId="0" applyAlignment="1" applyBorder="1" applyFont="1" applyNumberFormat="1">
      <alignment horizontal="center" shrinkToFit="0" vertical="center" wrapText="1"/>
    </xf>
    <xf borderId="24" fillId="5" fontId="2" numFmtId="10" xfId="0" applyAlignment="1" applyBorder="1" applyFont="1" applyNumberFormat="1">
      <alignment horizontal="center" shrinkToFit="0" vertical="center" wrapText="1"/>
    </xf>
    <xf borderId="27" fillId="5" fontId="2" numFmtId="10" xfId="0" applyAlignment="1" applyBorder="1" applyFont="1" applyNumberFormat="1">
      <alignment horizontal="center" shrinkToFit="0" vertical="center" wrapText="1"/>
    </xf>
    <xf borderId="27" fillId="6" fontId="1" numFmtId="171" xfId="0" applyAlignment="1" applyBorder="1" applyFont="1" applyNumberFormat="1">
      <alignment horizontal="center" shrinkToFit="0" vertical="center" wrapText="0"/>
    </xf>
    <xf borderId="41" fillId="0" fontId="1" numFmtId="171" xfId="0" applyAlignment="1" applyBorder="1" applyFont="1" applyNumberFormat="1">
      <alignment horizontal="center" shrinkToFit="0" vertical="center" wrapText="0"/>
    </xf>
    <xf borderId="51" fillId="0" fontId="1" numFmtId="9" xfId="0" applyAlignment="1" applyBorder="1" applyFont="1" applyNumberFormat="1">
      <alignment horizontal="center" shrinkToFit="0" vertical="center" wrapText="0"/>
    </xf>
    <xf borderId="38" fillId="0" fontId="1" numFmtId="9" xfId="0" applyAlignment="1" applyBorder="1" applyFont="1" applyNumberFormat="1">
      <alignment horizontal="center" shrinkToFit="0" vertical="center" wrapText="0"/>
    </xf>
    <xf borderId="32" fillId="0" fontId="1" numFmtId="9" xfId="0" applyAlignment="1" applyBorder="1" applyFont="1" applyNumberFormat="1">
      <alignment horizontal="center" readingOrder="0" shrinkToFit="0" vertical="center" wrapText="0"/>
    </xf>
    <xf borderId="32" fillId="0" fontId="1" numFmtId="0" xfId="0" applyAlignment="1" applyBorder="1" applyFont="1">
      <alignment horizontal="center" shrinkToFit="0" vertical="center" wrapText="0"/>
    </xf>
    <xf borderId="25" fillId="6" fontId="1" numFmtId="171" xfId="0" applyAlignment="1" applyBorder="1" applyFont="1" applyNumberFormat="1">
      <alignment horizontal="center" shrinkToFit="0" vertical="center" wrapText="0"/>
    </xf>
    <xf borderId="33" fillId="2" fontId="1" numFmtId="9" xfId="0" applyAlignment="1" applyBorder="1" applyFont="1" applyNumberFormat="1">
      <alignment horizontal="center" shrinkToFit="0" vertical="center" wrapText="0"/>
    </xf>
    <xf borderId="28" fillId="5" fontId="2" numFmtId="165" xfId="0" applyAlignment="1" applyBorder="1" applyFont="1" applyNumberFormat="1">
      <alignment horizontal="center" shrinkToFit="0" vertical="center" wrapText="1"/>
    </xf>
    <xf borderId="47" fillId="5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center" wrapText="0"/>
    </xf>
    <xf borderId="43" fillId="0" fontId="9" numFmtId="0" xfId="0" applyAlignment="1" applyBorder="1" applyFont="1">
      <alignment horizontal="left" shrinkToFit="0" vertical="center" wrapText="1"/>
    </xf>
    <xf borderId="25" fillId="2" fontId="1" numFmtId="165" xfId="0" applyAlignment="1" applyBorder="1" applyFont="1" applyNumberFormat="1">
      <alignment horizontal="center" shrinkToFit="0" vertical="center" wrapText="0"/>
    </xf>
    <xf borderId="25" fillId="2" fontId="1" numFmtId="9" xfId="0" applyAlignment="1" applyBorder="1" applyFont="1" applyNumberFormat="1">
      <alignment horizontal="center" shrinkToFit="0" vertical="center" wrapText="0"/>
    </xf>
    <xf borderId="26" fillId="2" fontId="1" numFmtId="9" xfId="0" applyAlignment="1" applyBorder="1" applyFont="1" applyNumberFormat="1">
      <alignment horizontal="center" readingOrder="0" shrinkToFit="0" vertical="center" wrapText="0"/>
    </xf>
    <xf borderId="28" fillId="2" fontId="1" numFmtId="9" xfId="0" applyAlignment="1" applyBorder="1" applyFont="1" applyNumberFormat="1">
      <alignment horizontal="center" shrinkToFit="0" vertical="center" wrapText="0"/>
    </xf>
    <xf borderId="28" fillId="2" fontId="1" numFmtId="9" xfId="0" applyAlignment="1" applyBorder="1" applyFont="1" applyNumberFormat="1">
      <alignment horizontal="center" readingOrder="0" shrinkToFit="0" vertical="center" wrapText="0"/>
    </xf>
    <xf borderId="47" fillId="2" fontId="1" numFmtId="9" xfId="0" applyAlignment="1" applyBorder="1" applyFont="1" applyNumberFormat="1">
      <alignment horizontal="center" readingOrder="0" shrinkToFit="0" vertical="center" wrapText="0"/>
    </xf>
    <xf borderId="50" fillId="2" fontId="1" numFmtId="9" xfId="0" applyAlignment="1" applyBorder="1" applyFont="1" applyNumberFormat="1">
      <alignment horizontal="center" readingOrder="0" shrinkToFit="0" vertical="center" wrapText="0"/>
    </xf>
    <xf borderId="47" fillId="2" fontId="1" numFmtId="9" xfId="0" applyAlignment="1" applyBorder="1" applyFont="1" applyNumberFormat="1">
      <alignment horizontal="center" shrinkToFit="0" vertical="center" wrapText="0"/>
    </xf>
    <xf borderId="25" fillId="6" fontId="1" numFmtId="169" xfId="0" applyAlignment="1" applyBorder="1" applyFont="1" applyNumberFormat="1">
      <alignment horizontal="center" shrinkToFit="0" vertical="center" wrapText="0"/>
    </xf>
    <xf borderId="33" fillId="2" fontId="1" numFmtId="164" xfId="0" applyAlignment="1" applyBorder="1" applyFont="1" applyNumberFormat="1">
      <alignment horizontal="center" shrinkToFit="0" vertical="center" wrapText="0"/>
    </xf>
    <xf borderId="14" fillId="2" fontId="1" numFmtId="165" xfId="0" applyAlignment="1" applyBorder="1" applyFont="1" applyNumberFormat="1">
      <alignment horizontal="center" shrinkToFit="0" vertical="center" wrapText="0"/>
    </xf>
    <xf borderId="33" fillId="2" fontId="1" numFmtId="9" xfId="0" applyAlignment="1" applyBorder="1" applyFont="1" applyNumberFormat="1">
      <alignment horizontal="center" readingOrder="0" shrinkToFit="0" vertical="center" wrapText="0"/>
    </xf>
    <xf borderId="33" fillId="6" fontId="1" numFmtId="164" xfId="0" applyAlignment="1" applyBorder="1" applyFont="1" applyNumberFormat="1">
      <alignment horizontal="center" shrinkToFit="0" vertical="center" wrapText="0"/>
    </xf>
    <xf borderId="32" fillId="6" fontId="1" numFmtId="165" xfId="0" applyAlignment="1" applyBorder="1" applyFont="1" applyNumberFormat="1">
      <alignment horizontal="center" shrinkToFit="0" vertical="center" wrapText="0"/>
    </xf>
    <xf borderId="14" fillId="2" fontId="1" numFmtId="0" xfId="0" applyAlignment="1" applyBorder="1" applyFont="1">
      <alignment horizontal="center" shrinkToFit="0" vertical="center" wrapText="0"/>
    </xf>
    <xf borderId="36" fillId="5" fontId="2" numFmtId="0" xfId="0" applyAlignment="1" applyBorder="1" applyFont="1">
      <alignment horizontal="left" shrinkToFit="0" vertical="center" wrapText="0"/>
    </xf>
    <xf borderId="36" fillId="7" fontId="2" numFmtId="0" xfId="0" applyAlignment="1" applyBorder="1" applyFill="1" applyFont="1">
      <alignment horizontal="center" shrinkToFit="0" vertical="center" wrapText="1"/>
    </xf>
    <xf borderId="36" fillId="5" fontId="2" numFmtId="9" xfId="0" applyAlignment="1" applyBorder="1" applyFont="1" applyNumberFormat="1">
      <alignment horizontal="center" shrinkToFit="0" vertical="center" wrapText="0"/>
    </xf>
    <xf borderId="36" fillId="5" fontId="2" numFmtId="172" xfId="0" applyAlignment="1" applyBorder="1" applyFont="1" applyNumberFormat="1">
      <alignment horizontal="center" shrinkToFit="0" vertical="bottom" wrapText="0"/>
    </xf>
    <xf borderId="25" fillId="5" fontId="2" numFmtId="164" xfId="0" applyAlignment="1" applyBorder="1" applyFont="1" applyNumberFormat="1">
      <alignment horizontal="center" readingOrder="0" shrinkToFit="0" vertical="center" wrapText="1"/>
    </xf>
    <xf borderId="7" fillId="5" fontId="2" numFmtId="165" xfId="0" applyAlignment="1" applyBorder="1" applyFont="1" applyNumberFormat="1">
      <alignment horizontal="center" shrinkToFit="0" vertical="center" wrapText="1"/>
    </xf>
    <xf borderId="36" fillId="5" fontId="2" numFmtId="164" xfId="0" applyAlignment="1" applyBorder="1" applyFont="1" applyNumberFormat="1">
      <alignment readingOrder="0" shrinkToFit="0" vertical="center" wrapText="0"/>
    </xf>
    <xf borderId="36" fillId="5" fontId="2" numFmtId="0" xfId="0" applyAlignment="1" applyBorder="1" applyFont="1">
      <alignment horizontal="center" shrinkToFit="0" vertical="center" wrapText="0"/>
    </xf>
    <xf borderId="39" fillId="5" fontId="2" numFmtId="0" xfId="0" applyAlignment="1" applyBorder="1" applyFont="1">
      <alignment shrinkToFit="0" vertical="center" wrapText="0"/>
    </xf>
    <xf borderId="33" fillId="5" fontId="2" numFmtId="0" xfId="0" applyAlignment="1" applyBorder="1" applyFont="1">
      <alignment shrinkToFit="0" vertical="center" wrapText="0"/>
    </xf>
    <xf borderId="31" fillId="5" fontId="2" numFmtId="0" xfId="0" applyAlignment="1" applyBorder="1" applyFont="1">
      <alignment shrinkToFit="0" vertical="center" wrapText="0"/>
    </xf>
    <xf borderId="36" fillId="7" fontId="2" numFmtId="0" xfId="0" applyAlignment="1" applyBorder="1" applyFont="1">
      <alignment horizontal="center" shrinkToFit="0" vertical="center" wrapText="0"/>
    </xf>
    <xf borderId="36" fillId="5" fontId="2" numFmtId="164" xfId="0" applyAlignment="1" applyBorder="1" applyFont="1" applyNumberFormat="1">
      <alignment horizontal="center" shrinkToFit="0" vertical="bottom" wrapText="0"/>
    </xf>
    <xf borderId="36" fillId="5" fontId="2" numFmtId="165" xfId="0" applyAlignment="1" applyBorder="1" applyFont="1" applyNumberFormat="1">
      <alignment horizontal="center" shrinkToFit="0" vertical="bottom" wrapText="0"/>
    </xf>
    <xf borderId="36" fillId="5" fontId="2" numFmtId="173" xfId="0" applyAlignment="1" applyBorder="1" applyFont="1" applyNumberFormat="1">
      <alignment readingOrder="0" shrinkToFit="0" vertical="center" wrapText="0"/>
    </xf>
    <xf borderId="36" fillId="5" fontId="2" numFmtId="0" xfId="0" applyAlignment="1" applyBorder="1" applyFont="1">
      <alignment shrinkToFit="0" vertical="center" wrapText="1"/>
    </xf>
    <xf borderId="25" fillId="5" fontId="2" numFmtId="165" xfId="0" applyAlignment="1" applyBorder="1" applyFont="1" applyNumberFormat="1">
      <alignment horizontal="center" readingOrder="0" shrinkToFit="0" vertical="center" wrapText="1"/>
    </xf>
    <xf borderId="25" fillId="5" fontId="2" numFmtId="165" xfId="0" applyAlignment="1" applyBorder="1" applyFont="1" applyNumberFormat="1">
      <alignment horizontal="center" shrinkToFit="0" vertical="center" wrapText="1"/>
    </xf>
    <xf borderId="0" fillId="0" fontId="1" numFmtId="9" xfId="0" applyAlignment="1" applyFont="1" applyNumberFormat="1">
      <alignment horizontal="center" shrinkToFit="0" vertical="bottom" wrapText="0"/>
    </xf>
    <xf borderId="0" fillId="0" fontId="1" numFmtId="9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52" fillId="0" fontId="1" numFmtId="164" xfId="0" applyAlignment="1" applyBorder="1" applyFont="1" applyNumberFormat="1">
      <alignment shrinkToFit="0" vertical="bottom" wrapText="0"/>
    </xf>
    <xf borderId="0" fillId="0" fontId="10" numFmtId="165" xfId="0" applyFont="1" applyNumberFormat="1"/>
    <xf borderId="0" fillId="0" fontId="1" numFmtId="165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9" xfId="0" applyAlignment="1" applyFont="1" applyNumberFormat="1">
      <alignment shrinkToFit="0" vertical="bottom" wrapText="0"/>
    </xf>
    <xf borderId="0" fillId="0" fontId="11" numFmtId="0" xfId="0" applyAlignment="1" applyFont="1">
      <alignment vertical="bottom"/>
    </xf>
    <xf borderId="1" fillId="2" fontId="2" numFmtId="9" xfId="0" applyAlignment="1" applyBorder="1" applyFont="1" applyNumberFormat="1">
      <alignment horizontal="center" shrinkToFit="0" vertical="bottom" wrapText="0"/>
    </xf>
    <xf borderId="1" fillId="2" fontId="1" numFmtId="9" xfId="0" applyAlignment="1" applyBorder="1" applyFont="1" applyNumberFormat="1">
      <alignment shrinkToFit="0" vertical="bottom" wrapText="0"/>
    </xf>
    <xf borderId="1" fillId="8" fontId="3" numFmtId="0" xfId="0" applyAlignment="1" applyBorder="1" applyFill="1" applyFont="1">
      <alignment horizontal="center" shrinkToFit="0" vertical="bottom" wrapText="1"/>
    </xf>
    <xf borderId="1" fillId="8" fontId="12" numFmtId="9" xfId="0" applyAlignment="1" applyBorder="1" applyFont="1" applyNumberFormat="1">
      <alignment horizontal="center" shrinkToFit="0" vertical="bottom" wrapText="1"/>
    </xf>
    <xf borderId="1" fillId="8" fontId="12" numFmtId="9" xfId="0" applyAlignment="1" applyBorder="1" applyFont="1" applyNumberFormat="1">
      <alignment shrinkToFit="0" vertical="bottom" wrapText="1"/>
    </xf>
    <xf borderId="1" fillId="9" fontId="1" numFmtId="9" xfId="0" applyAlignment="1" applyBorder="1" applyFill="1" applyFont="1" applyNumberFormat="1">
      <alignment shrinkToFit="0" vertical="bottom" wrapText="1"/>
    </xf>
    <xf borderId="7" fillId="9" fontId="1" numFmtId="0" xfId="0" applyAlignment="1" applyBorder="1" applyFont="1">
      <alignment horizontal="center" shrinkToFit="0" vertical="bottom" wrapText="1"/>
    </xf>
    <xf borderId="8" fillId="9" fontId="1" numFmtId="9" xfId="0" applyAlignment="1" applyBorder="1" applyFont="1" applyNumberFormat="1">
      <alignment horizontal="center" shrinkToFit="0" vertical="bottom" wrapText="1"/>
    </xf>
    <xf borderId="11" fillId="9" fontId="1" numFmtId="9" xfId="0" applyAlignment="1" applyBorder="1" applyFont="1" applyNumberFormat="1">
      <alignment shrinkToFit="0" vertical="bottom" wrapText="1"/>
    </xf>
    <xf borderId="20" fillId="9" fontId="1" numFmtId="0" xfId="0" applyAlignment="1" applyBorder="1" applyFont="1">
      <alignment horizontal="center" shrinkToFit="0" vertical="bottom" wrapText="1"/>
    </xf>
    <xf borderId="21" fillId="9" fontId="1" numFmtId="9" xfId="0" applyAlignment="1" applyBorder="1" applyFont="1" applyNumberFormat="1">
      <alignment horizontal="center" shrinkToFit="0" vertical="bottom" wrapText="1"/>
    </xf>
    <xf borderId="22" fillId="9" fontId="1" numFmtId="9" xfId="0" applyAlignment="1" applyBorder="1" applyFont="1" applyNumberFormat="1">
      <alignment shrinkToFit="0" vertical="bottom" wrapText="1"/>
    </xf>
    <xf borderId="1" fillId="9" fontId="1" numFmtId="0" xfId="0" applyAlignment="1" applyBorder="1" applyFont="1">
      <alignment horizontal="center" shrinkToFit="0" vertical="bottom" wrapText="1"/>
    </xf>
    <xf borderId="1" fillId="9" fontId="1" numFmtId="9" xfId="0" applyAlignment="1" applyBorder="1" applyFont="1" applyNumberFormat="1">
      <alignment horizontal="center" shrinkToFit="0" vertical="bottom" wrapText="1"/>
    </xf>
    <xf borderId="25" fillId="2" fontId="2" numFmtId="164" xfId="0" applyAlignment="1" applyBorder="1" applyFont="1" applyNumberFormat="1">
      <alignment horizontal="center" shrinkToFit="0" vertical="center" wrapText="1"/>
    </xf>
    <xf borderId="1" fillId="9" fontId="1" numFmtId="0" xfId="0" applyAlignment="1" applyBorder="1" applyFont="1">
      <alignment horizontal="left" shrinkToFit="0" vertical="bottom" wrapText="0"/>
    </xf>
    <xf borderId="53" fillId="8" fontId="3" numFmtId="0" xfId="0" applyAlignment="1" applyBorder="1" applyFont="1">
      <alignment horizontal="left" shrinkToFit="0" vertical="bottom" wrapText="0"/>
    </xf>
    <xf borderId="53" fillId="8" fontId="3" numFmtId="9" xfId="0" applyAlignment="1" applyBorder="1" applyFont="1" applyNumberFormat="1">
      <alignment horizontal="center" shrinkToFit="0" vertical="bottom" wrapText="1"/>
    </xf>
    <xf borderId="53" fillId="9" fontId="1" numFmtId="0" xfId="0" applyAlignment="1" applyBorder="1" applyFont="1">
      <alignment shrinkToFit="0" vertical="bottom" wrapText="1"/>
    </xf>
    <xf borderId="25" fillId="2" fontId="2" numFmtId="164" xfId="0" applyAlignment="1" applyBorder="1" applyFont="1" applyNumberFormat="1">
      <alignment horizontal="center" readingOrder="0" shrinkToFit="0" vertical="center" wrapText="1"/>
    </xf>
    <xf borderId="53" fillId="9" fontId="1" numFmtId="0" xfId="0" applyAlignment="1" applyBorder="1" applyFont="1">
      <alignment readingOrder="0" shrinkToFit="0" vertical="bottom" wrapText="1"/>
    </xf>
    <xf borderId="53" fillId="9" fontId="1" numFmtId="9" xfId="0" applyAlignment="1" applyBorder="1" applyFont="1" applyNumberFormat="1">
      <alignment shrinkToFit="0" vertical="bottom" wrapText="1"/>
    </xf>
    <xf borderId="1" fillId="9" fontId="1" numFmtId="0" xfId="0" applyAlignment="1" applyBorder="1" applyFont="1">
      <alignment shrinkToFit="0" vertical="bottom" wrapText="1"/>
    </xf>
    <xf borderId="1" fillId="9" fontId="2" numFmtId="0" xfId="0" applyAlignment="1" applyBorder="1" applyFont="1">
      <alignment horizontal="left" shrinkToFit="0" vertical="bottom" wrapText="0"/>
    </xf>
    <xf borderId="1" fillId="9" fontId="1" numFmtId="0" xfId="0" applyAlignment="1" applyBorder="1" applyFont="1">
      <alignment horizontal="left" shrinkToFit="0" vertical="bottom" wrapText="1"/>
    </xf>
    <xf borderId="1" fillId="9" fontId="2" numFmtId="0" xfId="0" applyAlignment="1" applyBorder="1" applyFont="1">
      <alignment horizontal="left" shrinkToFit="0" vertical="bottom" wrapText="1"/>
    </xf>
    <xf borderId="0" fillId="0" fontId="13" numFmtId="9" xfId="0" applyFont="1" applyNumberFormat="1"/>
    <xf borderId="0" fillId="0" fontId="10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2" Type="http://customschemas.google.com/relationships/workbookmetadata" Target="metadata"/><Relationship Id="rId9" Type="http://schemas.openxmlformats.org/officeDocument/2006/relationships/externalLink" Target="externalLinks/externalLink4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esd-direccion/OneDrive/Documentos/157.100.103.145/DOCUME~1/GYE/CONFIG~1/Temp/Ejecuci&#243;n al mes de Junio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esd-direccion/OneDrive/Documentos/fileserver/Direccion de Planificacion e Inversion Institucional/Direccion de Planificacion e Inversion Institucional/Matriz POA 2012/POA 2014/POA  2014 INVERSI&#211;N2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esd-direccion/OneDrive/Documentos/157.100.103.145/Documents and Settings/fquintana/Datos de programa/Microsoft/Excel/base 2013 x oficina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esd-direccion/OneDrive/Documentos/Users/fquintana/Desktop/CFN TRABAJO/ADMINISTRATIVO/2017/4. ABRIL/ejecucion abril 2017 admin.xlsx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eesd-direccion/OneDrive/Documentos/fileserver/Users/fcanseco/AppData/Local/Microsoft/Windows/Temporary Internet Files/Content.Outlook/60MNP78N/MATRIZ_POA 2014 capacitacion (2).xlsx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/Matriz/GDGE/SNPG/POA &amp; CMI/POA 2016 - nueva estructura/Documents and Settings/rmolina.CFN/Mis documentos/Seguimiento/MATRIZ DE SEGUIMIENTO MODIFICADA V2 ADMINISTRATIVO MAYO CONTESTADA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obis"/>
    </sheetNames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aSeguimiento"/>
    </sheetNames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1"/>
    </sheetNames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jecu cuc 2016 NACIONAL"/>
      <sheetName val="Hoja2"/>
      <sheetName val="Gastos directos"/>
    </sheetNames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alogos"/>
    </sheetNames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ENU"/>
      <sheetName val="1. Act-Poa"/>
      <sheetName val="Tarea"/>
      <sheetName val="Poa-Proyecto"/>
      <sheetName val="POA-Act"/>
      <sheetName val="1. Instructivo Act-POA"/>
      <sheetName val="2. Act-ProCont"/>
      <sheetName val="2. Instructivo Act-ProCont"/>
      <sheetName val="POA Coord.Marcas Nomina 2015"/>
      <sheetName val="Hoja3"/>
      <sheetName val="Reportes"/>
      <sheetName val="PROGRAMA"/>
      <sheetName val="ACTIVIDAD"/>
      <sheetName val="ITEM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31.57"/>
    <col customWidth="1" min="3" max="3" width="60.0"/>
    <col customWidth="1" min="4" max="13" width="18.43"/>
    <col customWidth="1" hidden="1" min="14" max="14" width="18.43"/>
    <col customWidth="1" min="15" max="16" width="18.43"/>
    <col customWidth="1" min="17" max="40" width="6.71"/>
    <col customWidth="1" min="41" max="41" width="44.29"/>
  </cols>
  <sheetData>
    <row r="1">
      <c r="A1" s="1"/>
      <c r="B1" s="2" t="s">
        <v>0</v>
      </c>
      <c r="C1" s="2"/>
      <c r="D1" s="3"/>
      <c r="E1" s="3"/>
      <c r="F1" s="3"/>
      <c r="G1" s="1"/>
      <c r="H1" s="1"/>
      <c r="I1" s="1"/>
      <c r="J1" s="1"/>
      <c r="K1" s="1"/>
      <c r="L1" s="1"/>
      <c r="M1" s="4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1"/>
      <c r="B2" s="2" t="s">
        <v>1</v>
      </c>
      <c r="C2" s="2" t="s">
        <v>2</v>
      </c>
      <c r="D2" s="3"/>
      <c r="E2" s="3"/>
      <c r="F2" s="3"/>
      <c r="G2" s="1"/>
      <c r="H2" s="1"/>
      <c r="I2" s="1"/>
      <c r="J2" s="1"/>
      <c r="K2" s="1"/>
      <c r="L2" s="1"/>
      <c r="M2" s="4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1"/>
      <c r="B3" s="2"/>
      <c r="C3" s="2"/>
      <c r="D3" s="3"/>
      <c r="E3" s="3"/>
      <c r="F3" s="3"/>
      <c r="G3" s="1"/>
      <c r="H3" s="1"/>
      <c r="I3" s="1"/>
      <c r="J3" s="1"/>
      <c r="K3" s="1"/>
      <c r="L3" s="1"/>
      <c r="M3" s="4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ht="48.75" customHeight="1">
      <c r="A4" s="1"/>
      <c r="B4" s="2" t="s">
        <v>3</v>
      </c>
      <c r="C4" s="2" t="s">
        <v>4</v>
      </c>
      <c r="D4" s="3"/>
      <c r="E4" s="3"/>
      <c r="F4" s="3"/>
      <c r="G4" s="1"/>
      <c r="H4" s="1"/>
      <c r="I4" s="1"/>
      <c r="J4" s="1"/>
      <c r="K4" s="1"/>
      <c r="L4" s="1"/>
      <c r="M4" s="4"/>
      <c r="N4" s="9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>
      <c r="A5" s="1"/>
      <c r="B5" s="2" t="s">
        <v>5</v>
      </c>
      <c r="C5" s="2" t="s">
        <v>6</v>
      </c>
      <c r="D5" s="3"/>
      <c r="E5" s="3"/>
      <c r="F5" s="3"/>
      <c r="G5" s="1"/>
      <c r="H5" s="1"/>
      <c r="I5" s="1"/>
      <c r="J5" s="1"/>
      <c r="K5" s="1"/>
      <c r="L5" s="1"/>
      <c r="M5" s="4"/>
      <c r="N5" s="11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>
      <c r="A6" s="1"/>
      <c r="B6" s="2" t="s">
        <v>7</v>
      </c>
      <c r="C6" s="2" t="s">
        <v>8</v>
      </c>
      <c r="D6" s="3"/>
      <c r="E6" s="3"/>
      <c r="F6" s="3"/>
      <c r="G6" s="1"/>
      <c r="H6" s="1"/>
      <c r="I6" s="1"/>
      <c r="J6" s="1"/>
      <c r="K6" s="1"/>
      <c r="L6" s="1"/>
      <c r="M6" s="4"/>
      <c r="N6" s="13"/>
      <c r="O6" s="13"/>
      <c r="P6" s="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>
      <c r="A7" s="1"/>
      <c r="B7" s="2"/>
      <c r="C7" s="14"/>
      <c r="D7" s="3"/>
      <c r="E7" s="3"/>
      <c r="F7" s="3"/>
      <c r="G7" s="1"/>
      <c r="H7" s="1"/>
      <c r="I7" s="1"/>
      <c r="J7" s="1"/>
      <c r="K7" s="1"/>
      <c r="L7" s="1"/>
      <c r="M7" s="4"/>
      <c r="N7" s="13"/>
      <c r="O7" s="13"/>
      <c r="P7" s="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>
      <c r="A8" s="1"/>
      <c r="B8" s="2" t="s">
        <v>9</v>
      </c>
      <c r="C8" s="2">
        <v>4.0</v>
      </c>
      <c r="D8" s="3"/>
      <c r="E8" s="3"/>
      <c r="F8" s="3"/>
      <c r="G8" s="1"/>
      <c r="H8" s="1"/>
      <c r="I8" s="1"/>
      <c r="J8" s="1"/>
      <c r="K8" s="1"/>
      <c r="L8" s="1"/>
      <c r="M8" s="4"/>
      <c r="N8" s="13"/>
      <c r="O8" s="13"/>
      <c r="P8" s="1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>
      <c r="B9" s="15"/>
      <c r="C9" s="16"/>
      <c r="D9" s="17"/>
      <c r="E9" s="17"/>
      <c r="F9" s="18"/>
      <c r="G9" s="19"/>
      <c r="H9" s="12"/>
      <c r="I9" s="12"/>
      <c r="J9" s="12"/>
      <c r="K9" s="12"/>
      <c r="L9" s="12"/>
      <c r="M9" s="20"/>
      <c r="N9" s="13"/>
      <c r="O9" s="13"/>
      <c r="P9" s="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>
      <c r="B10" s="21"/>
      <c r="C10" s="12"/>
      <c r="D10" s="22"/>
      <c r="E10" s="22"/>
      <c r="F10" s="3"/>
      <c r="G10" s="23"/>
      <c r="H10" s="12"/>
      <c r="I10" s="12"/>
      <c r="J10" s="12"/>
      <c r="K10" s="12"/>
      <c r="L10" s="12"/>
      <c r="M10" s="20"/>
      <c r="N10" s="13"/>
      <c r="O10" s="13"/>
      <c r="P10" s="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>
      <c r="B11" s="24"/>
      <c r="C11" s="12"/>
      <c r="D11" s="22"/>
      <c r="E11" s="22"/>
      <c r="F11" s="3"/>
      <c r="G11" s="23"/>
      <c r="H11" s="12"/>
      <c r="I11" s="12"/>
      <c r="J11" s="12"/>
      <c r="K11" s="12"/>
      <c r="L11" s="12"/>
      <c r="M11" s="20"/>
      <c r="N11" s="13"/>
      <c r="O11" s="13"/>
      <c r="P11" s="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ht="15.75" customHeight="1">
      <c r="B12" s="24"/>
      <c r="C12" s="12"/>
      <c r="D12" s="22"/>
      <c r="E12" s="22"/>
      <c r="F12" s="3"/>
      <c r="G12" s="23"/>
      <c r="H12" s="12"/>
      <c r="I12" s="12"/>
      <c r="J12" s="12"/>
      <c r="K12" s="12"/>
      <c r="L12" s="12"/>
      <c r="M12" s="25"/>
      <c r="N12" s="26"/>
      <c r="O12" s="26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ht="15.75" customHeight="1">
      <c r="B13" s="12"/>
      <c r="C13" s="12"/>
      <c r="D13" s="22"/>
      <c r="E13" s="22"/>
      <c r="F13" s="3"/>
      <c r="G13" s="23"/>
      <c r="H13" s="12"/>
      <c r="I13" s="12"/>
      <c r="J13" s="12"/>
      <c r="K13" s="12"/>
      <c r="L13" s="27"/>
      <c r="M13" s="28"/>
      <c r="N13" s="13"/>
      <c r="O13" s="29"/>
      <c r="P13" s="1"/>
      <c r="Q13" s="30" t="s">
        <v>10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2"/>
      <c r="AC13" s="30" t="s">
        <v>11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2"/>
    </row>
    <row r="14" ht="54.0" customHeight="1">
      <c r="B14" s="33" t="s">
        <v>12</v>
      </c>
      <c r="C14" s="34" t="s">
        <v>13</v>
      </c>
      <c r="D14" s="35" t="s">
        <v>14</v>
      </c>
      <c r="E14" s="35"/>
      <c r="F14" s="35"/>
      <c r="G14" s="36" t="s">
        <v>15</v>
      </c>
      <c r="H14" s="37"/>
      <c r="I14" s="38" t="s">
        <v>16</v>
      </c>
      <c r="J14" s="38" t="s">
        <v>17</v>
      </c>
      <c r="K14" s="38" t="s">
        <v>18</v>
      </c>
      <c r="L14" s="39" t="s">
        <v>19</v>
      </c>
      <c r="M14" s="40" t="s">
        <v>20</v>
      </c>
      <c r="N14" s="41" t="s">
        <v>21</v>
      </c>
      <c r="O14" s="42" t="s">
        <v>22</v>
      </c>
      <c r="P14" s="38" t="s">
        <v>23</v>
      </c>
      <c r="Q14" s="43" t="s">
        <v>24</v>
      </c>
      <c r="R14" s="44" t="s">
        <v>25</v>
      </c>
      <c r="S14" s="45" t="s">
        <v>26</v>
      </c>
      <c r="T14" s="43" t="s">
        <v>27</v>
      </c>
      <c r="U14" s="46" t="s">
        <v>28</v>
      </c>
      <c r="V14" s="45" t="s">
        <v>29</v>
      </c>
      <c r="W14" s="43" t="s">
        <v>30</v>
      </c>
      <c r="X14" s="44" t="s">
        <v>31</v>
      </c>
      <c r="Y14" s="45" t="s">
        <v>32</v>
      </c>
      <c r="Z14" s="43" t="s">
        <v>33</v>
      </c>
      <c r="AA14" s="44" t="s">
        <v>34</v>
      </c>
      <c r="AB14" s="45" t="s">
        <v>35</v>
      </c>
      <c r="AC14" s="43" t="s">
        <v>24</v>
      </c>
      <c r="AD14" s="47" t="s">
        <v>25</v>
      </c>
      <c r="AE14" s="48" t="s">
        <v>26</v>
      </c>
      <c r="AF14" s="49" t="s">
        <v>27</v>
      </c>
      <c r="AG14" s="47" t="s">
        <v>28</v>
      </c>
      <c r="AH14" s="50" t="s">
        <v>29</v>
      </c>
      <c r="AI14" s="49" t="s">
        <v>30</v>
      </c>
      <c r="AJ14" s="47" t="s">
        <v>31</v>
      </c>
      <c r="AK14" s="51" t="s">
        <v>32</v>
      </c>
      <c r="AL14" s="52" t="s">
        <v>33</v>
      </c>
      <c r="AM14" s="47" t="s">
        <v>34</v>
      </c>
      <c r="AN14" s="45" t="s">
        <v>35</v>
      </c>
      <c r="AO14" s="53" t="s">
        <v>36</v>
      </c>
    </row>
    <row r="15" ht="30.0" customHeight="1">
      <c r="B15" s="54"/>
      <c r="C15" s="55"/>
      <c r="D15" s="35" t="s">
        <v>37</v>
      </c>
      <c r="E15" s="35" t="s">
        <v>38</v>
      </c>
      <c r="F15" s="35" t="s">
        <v>39</v>
      </c>
      <c r="G15" s="56" t="s">
        <v>40</v>
      </c>
      <c r="H15" s="56" t="s">
        <v>41</v>
      </c>
      <c r="I15" s="56"/>
      <c r="J15" s="56"/>
      <c r="K15" s="56"/>
      <c r="L15" s="56"/>
      <c r="M15" s="57"/>
      <c r="N15" s="58"/>
      <c r="O15" s="58"/>
      <c r="P15" s="56"/>
      <c r="Q15" s="59"/>
      <c r="R15" s="60"/>
      <c r="S15" s="61"/>
      <c r="T15" s="59"/>
      <c r="U15" s="62"/>
      <c r="V15" s="61"/>
      <c r="W15" s="59"/>
      <c r="X15" s="60"/>
      <c r="Y15" s="61"/>
      <c r="Z15" s="59"/>
      <c r="AA15" s="60"/>
      <c r="AB15" s="61"/>
      <c r="AC15" s="59"/>
      <c r="AD15" s="63"/>
      <c r="AE15" s="64"/>
      <c r="AF15" s="65"/>
      <c r="AG15" s="63"/>
      <c r="AH15" s="66"/>
      <c r="AI15" s="65"/>
      <c r="AJ15" s="63"/>
      <c r="AK15" s="67"/>
      <c r="AL15" s="68"/>
      <c r="AM15" s="63"/>
      <c r="AN15" s="61"/>
      <c r="AO15" s="69"/>
    </row>
    <row r="16" ht="36.0" customHeight="1">
      <c r="A16" s="70"/>
      <c r="B16" s="71"/>
      <c r="C16" s="71" t="s">
        <v>42</v>
      </c>
      <c r="D16" s="72">
        <f>(D17+D40+D49+D62)/(C8)</f>
        <v>1</v>
      </c>
      <c r="E16" s="72">
        <f>(E17+E40+E49+E62)/(C8)</f>
        <v>0.999932</v>
      </c>
      <c r="F16" s="72">
        <f>(F17+F40+F49+F62)*1/(D17+D40+D49+D62)</f>
        <v>0.742979</v>
      </c>
      <c r="G16" s="73"/>
      <c r="H16" s="73"/>
      <c r="I16" s="73"/>
      <c r="J16" s="73"/>
      <c r="K16" s="73"/>
      <c r="L16" s="74">
        <f>L49</f>
        <v>25905.19</v>
      </c>
      <c r="M16" s="75">
        <f>M17+M40+M49+M62+M81+M82+M83+M84+M85</f>
        <v>814361.736</v>
      </c>
      <c r="N16" s="76"/>
      <c r="O16" s="77">
        <f>+O17+O40+O49+O62+O81+O82+O83+O84+O85</f>
        <v>774744.636</v>
      </c>
      <c r="P16" s="78"/>
      <c r="Q16" s="79"/>
      <c r="R16" s="80"/>
      <c r="S16" s="81"/>
      <c r="T16" s="80"/>
      <c r="U16" s="80"/>
      <c r="V16" s="80"/>
      <c r="W16" s="82"/>
      <c r="X16" s="83"/>
      <c r="Y16" s="84"/>
      <c r="Z16" s="82"/>
      <c r="AA16" s="83"/>
      <c r="AB16" s="83"/>
      <c r="AC16" s="82"/>
      <c r="AD16" s="83"/>
      <c r="AE16" s="84"/>
      <c r="AF16" s="82"/>
      <c r="AG16" s="83"/>
      <c r="AH16" s="84"/>
      <c r="AI16" s="82"/>
      <c r="AJ16" s="83"/>
      <c r="AK16" s="84"/>
      <c r="AL16" s="82"/>
      <c r="AM16" s="83"/>
      <c r="AN16" s="84"/>
      <c r="AO16" s="85"/>
    </row>
    <row r="17" ht="30.0" customHeight="1">
      <c r="A17" s="70"/>
      <c r="B17" s="86" t="s">
        <v>43</v>
      </c>
      <c r="C17" s="86" t="s">
        <v>44</v>
      </c>
      <c r="D17" s="87">
        <f>+D18+D20+D25+D28+D32+D35+D38</f>
        <v>1</v>
      </c>
      <c r="E17" s="87">
        <f t="shared" ref="E17:F17" si="1">E18+E20+E25+E28+E32+E35+E38</f>
        <v>0.999968</v>
      </c>
      <c r="F17" s="87">
        <f t="shared" si="1"/>
        <v>0.628951</v>
      </c>
      <c r="G17" s="88"/>
      <c r="H17" s="88"/>
      <c r="I17" s="88"/>
      <c r="J17" s="88"/>
      <c r="K17" s="88"/>
      <c r="L17" s="89"/>
      <c r="M17" s="90">
        <f>+M18+M20+M25+M28+M32+M35+M38</f>
        <v>156355.69</v>
      </c>
      <c r="N17" s="91" t="s">
        <v>45</v>
      </c>
      <c r="O17" s="91">
        <f>O18+O20+O25+O32+O35+O38+O28</f>
        <v>148038.73</v>
      </c>
      <c r="P17" s="89"/>
      <c r="Q17" s="92"/>
      <c r="R17" s="93"/>
      <c r="S17" s="94"/>
      <c r="T17" s="92"/>
      <c r="U17" s="93"/>
      <c r="V17" s="94"/>
      <c r="W17" s="92"/>
      <c r="X17" s="93"/>
      <c r="Y17" s="94"/>
      <c r="Z17" s="95"/>
      <c r="AA17" s="93"/>
      <c r="AB17" s="93"/>
      <c r="AC17" s="96"/>
      <c r="AD17" s="97"/>
      <c r="AE17" s="98"/>
      <c r="AF17" s="97"/>
      <c r="AG17" s="99"/>
      <c r="AH17" s="98"/>
      <c r="AI17" s="96"/>
      <c r="AJ17" s="97"/>
      <c r="AK17" s="100"/>
      <c r="AL17" s="99"/>
      <c r="AM17" s="97"/>
      <c r="AN17" s="98"/>
      <c r="AO17" s="101"/>
    </row>
    <row r="18" ht="51.75" customHeight="1">
      <c r="B18" s="102" t="s">
        <v>46</v>
      </c>
      <c r="C18" s="103" t="s">
        <v>47</v>
      </c>
      <c r="D18" s="104">
        <f t="shared" ref="D18:F18" si="2">SUM(D19)</f>
        <v>0.07</v>
      </c>
      <c r="E18" s="104">
        <f t="shared" si="2"/>
        <v>0.07</v>
      </c>
      <c r="F18" s="104">
        <f t="shared" si="2"/>
        <v>0.069972</v>
      </c>
      <c r="G18" s="105"/>
      <c r="H18" s="105"/>
      <c r="I18" s="105"/>
      <c r="J18" s="106"/>
      <c r="K18" s="107"/>
      <c r="L18" s="108"/>
      <c r="M18" s="109">
        <f>M19</f>
        <v>9730.39</v>
      </c>
      <c r="N18" s="110"/>
      <c r="O18" s="111">
        <f>O19</f>
        <v>9730.39</v>
      </c>
      <c r="P18" s="112"/>
      <c r="Q18" s="113"/>
      <c r="R18" s="114"/>
      <c r="S18" s="115"/>
      <c r="T18" s="116"/>
      <c r="U18" s="114"/>
      <c r="V18" s="115">
        <v>0.5</v>
      </c>
      <c r="W18" s="116"/>
      <c r="X18" s="114"/>
      <c r="Y18" s="115"/>
      <c r="Z18" s="117"/>
      <c r="AA18" s="114"/>
      <c r="AB18" s="114">
        <v>0.5</v>
      </c>
      <c r="AC18" s="118"/>
      <c r="AD18" s="119"/>
      <c r="AE18" s="115"/>
      <c r="AF18" s="119"/>
      <c r="AG18" s="120"/>
      <c r="AH18" s="115"/>
      <c r="AI18" s="118"/>
      <c r="AJ18" s="119"/>
      <c r="AK18" s="121"/>
      <c r="AL18" s="120"/>
      <c r="AM18" s="119"/>
      <c r="AN18" s="115"/>
      <c r="AO18" s="122"/>
    </row>
    <row r="19" ht="32.25" customHeight="1">
      <c r="B19" s="123" t="s">
        <v>48</v>
      </c>
      <c r="C19" s="124" t="s">
        <v>49</v>
      </c>
      <c r="D19" s="125">
        <v>0.07</v>
      </c>
      <c r="E19" s="125">
        <v>0.07</v>
      </c>
      <c r="F19" s="125">
        <f>SUM(AC19:AN19)*0.07</f>
        <v>0.069972</v>
      </c>
      <c r="G19" s="126">
        <v>45663.0</v>
      </c>
      <c r="H19" s="126">
        <v>46022.0</v>
      </c>
      <c r="I19" s="126">
        <v>46022.0</v>
      </c>
      <c r="J19" s="127" t="s">
        <v>50</v>
      </c>
      <c r="K19" s="127" t="s">
        <v>51</v>
      </c>
      <c r="L19" s="128">
        <v>0.0</v>
      </c>
      <c r="M19" s="129">
        <v>9730.39</v>
      </c>
      <c r="N19" s="130" t="s">
        <v>45</v>
      </c>
      <c r="O19" s="130">
        <f>M19</f>
        <v>9730.39</v>
      </c>
      <c r="P19" s="131" t="s">
        <v>52</v>
      </c>
      <c r="Q19" s="132"/>
      <c r="R19" s="133">
        <v>0.1666</v>
      </c>
      <c r="S19" s="134"/>
      <c r="T19" s="133">
        <v>0.1666</v>
      </c>
      <c r="U19" s="133"/>
      <c r="V19" s="133">
        <v>0.1666</v>
      </c>
      <c r="W19" s="132"/>
      <c r="X19" s="133">
        <v>0.1666</v>
      </c>
      <c r="Y19" s="134"/>
      <c r="Z19" s="133">
        <v>0.1666</v>
      </c>
      <c r="AA19" s="133"/>
      <c r="AB19" s="133">
        <v>0.1666</v>
      </c>
      <c r="AC19" s="135"/>
      <c r="AD19" s="136">
        <v>0.1666</v>
      </c>
      <c r="AE19" s="134"/>
      <c r="AF19" s="136">
        <v>0.1666</v>
      </c>
      <c r="AG19" s="137"/>
      <c r="AH19" s="136">
        <v>0.1666</v>
      </c>
      <c r="AI19" s="135"/>
      <c r="AJ19" s="138">
        <v>0.1666</v>
      </c>
      <c r="AK19" s="139"/>
      <c r="AL19" s="140">
        <v>0.1666</v>
      </c>
      <c r="AM19" s="136"/>
      <c r="AN19" s="141">
        <v>0.1666</v>
      </c>
      <c r="AO19" s="142" t="s">
        <v>53</v>
      </c>
    </row>
    <row r="20" ht="50.25" customHeight="1">
      <c r="B20" s="143" t="s">
        <v>54</v>
      </c>
      <c r="C20" s="103" t="s">
        <v>55</v>
      </c>
      <c r="D20" s="144">
        <f t="shared" ref="D20:E20" si="3">SUM(D21:D24)</f>
        <v>0.2</v>
      </c>
      <c r="E20" s="144">
        <f t="shared" si="3"/>
        <v>0.2</v>
      </c>
      <c r="F20" s="144">
        <f>SUM(F21:F23)</f>
        <v>0.109972</v>
      </c>
      <c r="G20" s="145"/>
      <c r="H20" s="146"/>
      <c r="I20" s="146"/>
      <c r="J20" s="147"/>
      <c r="K20" s="147"/>
      <c r="L20" s="148"/>
      <c r="M20" s="109">
        <f>SUM(M21:M24)</f>
        <v>52433.65</v>
      </c>
      <c r="N20" s="149"/>
      <c r="O20" s="149">
        <f>O21+O22+O23+O24</f>
        <v>49907.69</v>
      </c>
      <c r="P20" s="148"/>
      <c r="Q20" s="116">
        <v>0.0833</v>
      </c>
      <c r="R20" s="114">
        <v>0.0833</v>
      </c>
      <c r="S20" s="115">
        <v>0.0833</v>
      </c>
      <c r="T20" s="116">
        <v>0.0833</v>
      </c>
      <c r="U20" s="114">
        <v>0.0833</v>
      </c>
      <c r="V20" s="115">
        <v>0.0833</v>
      </c>
      <c r="W20" s="116">
        <v>0.0833</v>
      </c>
      <c r="X20" s="114">
        <v>0.0833</v>
      </c>
      <c r="Y20" s="115">
        <v>0.0833</v>
      </c>
      <c r="Z20" s="117">
        <v>0.0833</v>
      </c>
      <c r="AA20" s="114">
        <v>0.0833</v>
      </c>
      <c r="AB20" s="114">
        <v>0.0833</v>
      </c>
      <c r="AC20" s="150"/>
      <c r="AD20" s="150"/>
      <c r="AE20" s="151"/>
      <c r="AF20" s="150"/>
      <c r="AG20" s="150"/>
      <c r="AH20" s="151"/>
      <c r="AI20" s="150"/>
      <c r="AJ20" s="150"/>
      <c r="AK20" s="151"/>
      <c r="AL20" s="152"/>
      <c r="AM20" s="150"/>
      <c r="AN20" s="150"/>
      <c r="AO20" s="153"/>
    </row>
    <row r="21" ht="49.5" customHeight="1">
      <c r="B21" s="154" t="s">
        <v>56</v>
      </c>
      <c r="C21" s="124" t="s">
        <v>57</v>
      </c>
      <c r="D21" s="125">
        <v>0.05</v>
      </c>
      <c r="E21" s="125">
        <v>0.05</v>
      </c>
      <c r="F21" s="125">
        <f t="shared" ref="F21:F24" si="4">SUM(AC21:AN21)*0.04</f>
        <v>0.03332</v>
      </c>
      <c r="G21" s="126">
        <v>45663.0</v>
      </c>
      <c r="H21" s="126">
        <v>46022.0</v>
      </c>
      <c r="I21" s="126">
        <v>46022.0</v>
      </c>
      <c r="J21" s="127" t="s">
        <v>58</v>
      </c>
      <c r="K21" s="127" t="s">
        <v>51</v>
      </c>
      <c r="L21" s="128">
        <v>0.0</v>
      </c>
      <c r="M21" s="129">
        <v>9608.5</v>
      </c>
      <c r="N21" s="130" t="s">
        <v>45</v>
      </c>
      <c r="O21" s="130">
        <f t="shared" ref="O21:O22" si="5">M21</f>
        <v>9608.5</v>
      </c>
      <c r="P21" s="131" t="s">
        <v>52</v>
      </c>
      <c r="Q21" s="132">
        <v>0.0833</v>
      </c>
      <c r="R21" s="133">
        <v>0.0833</v>
      </c>
      <c r="S21" s="134">
        <v>0.0833</v>
      </c>
      <c r="T21" s="132">
        <v>0.0833</v>
      </c>
      <c r="U21" s="133">
        <v>0.0833</v>
      </c>
      <c r="V21" s="134">
        <v>0.0833</v>
      </c>
      <c r="W21" s="132">
        <v>0.0833</v>
      </c>
      <c r="X21" s="133">
        <v>0.0833</v>
      </c>
      <c r="Y21" s="134">
        <v>0.0833</v>
      </c>
      <c r="Z21" s="155">
        <v>0.0833</v>
      </c>
      <c r="AA21" s="133">
        <v>0.0833</v>
      </c>
      <c r="AB21" s="133">
        <v>0.0833</v>
      </c>
      <c r="AC21" s="135">
        <v>0.0</v>
      </c>
      <c r="AD21" s="136">
        <v>0.0</v>
      </c>
      <c r="AE21" s="134">
        <v>0.0833</v>
      </c>
      <c r="AF21" s="134">
        <v>0.0833</v>
      </c>
      <c r="AG21" s="134">
        <v>0.0833</v>
      </c>
      <c r="AH21" s="134">
        <v>0.0833</v>
      </c>
      <c r="AI21" s="134">
        <v>0.0833</v>
      </c>
      <c r="AJ21" s="134">
        <v>0.0833</v>
      </c>
      <c r="AK21" s="134">
        <v>0.0833</v>
      </c>
      <c r="AL21" s="140">
        <v>0.0833</v>
      </c>
      <c r="AM21" s="138">
        <v>0.0833</v>
      </c>
      <c r="AN21" s="141">
        <v>0.0833</v>
      </c>
      <c r="AO21" s="142" t="s">
        <v>53</v>
      </c>
    </row>
    <row r="22" ht="32.25" customHeight="1">
      <c r="B22" s="154" t="s">
        <v>59</v>
      </c>
      <c r="C22" s="124" t="s">
        <v>60</v>
      </c>
      <c r="D22" s="125">
        <v>0.05</v>
      </c>
      <c r="E22" s="125">
        <v>0.05</v>
      </c>
      <c r="F22" s="125">
        <f t="shared" si="4"/>
        <v>0.036652</v>
      </c>
      <c r="G22" s="126">
        <v>45663.0</v>
      </c>
      <c r="H22" s="126">
        <v>46022.0</v>
      </c>
      <c r="I22" s="126">
        <v>46022.0</v>
      </c>
      <c r="J22" s="127" t="s">
        <v>58</v>
      </c>
      <c r="K22" s="127" t="s">
        <v>51</v>
      </c>
      <c r="L22" s="128">
        <v>0.0</v>
      </c>
      <c r="M22" s="129">
        <v>9608.5</v>
      </c>
      <c r="N22" s="130" t="s">
        <v>45</v>
      </c>
      <c r="O22" s="130">
        <f t="shared" si="5"/>
        <v>9608.5</v>
      </c>
      <c r="P22" s="131" t="s">
        <v>52</v>
      </c>
      <c r="Q22" s="132">
        <v>0.0833</v>
      </c>
      <c r="R22" s="133">
        <v>0.0833</v>
      </c>
      <c r="S22" s="134">
        <v>0.0833</v>
      </c>
      <c r="T22" s="132">
        <v>0.0833</v>
      </c>
      <c r="U22" s="133">
        <v>0.0833</v>
      </c>
      <c r="V22" s="134">
        <v>0.0833</v>
      </c>
      <c r="W22" s="132">
        <v>0.0833</v>
      </c>
      <c r="X22" s="133">
        <v>0.0833</v>
      </c>
      <c r="Y22" s="134">
        <v>0.0833</v>
      </c>
      <c r="Z22" s="155">
        <v>0.0833</v>
      </c>
      <c r="AA22" s="133">
        <v>0.0833</v>
      </c>
      <c r="AB22" s="133">
        <v>0.0833</v>
      </c>
      <c r="AC22" s="135">
        <v>0.0</v>
      </c>
      <c r="AD22" s="136">
        <v>0.0833</v>
      </c>
      <c r="AE22" s="136">
        <v>0.0833</v>
      </c>
      <c r="AF22" s="136">
        <v>0.0833</v>
      </c>
      <c r="AG22" s="136">
        <v>0.0833</v>
      </c>
      <c r="AH22" s="136">
        <v>0.0833</v>
      </c>
      <c r="AI22" s="136">
        <v>0.0833</v>
      </c>
      <c r="AJ22" s="134">
        <v>0.0833</v>
      </c>
      <c r="AK22" s="134">
        <v>0.0833</v>
      </c>
      <c r="AL22" s="140">
        <v>0.0833</v>
      </c>
      <c r="AM22" s="138">
        <v>0.0833</v>
      </c>
      <c r="AN22" s="141">
        <v>0.0833</v>
      </c>
      <c r="AO22" s="142" t="s">
        <v>53</v>
      </c>
    </row>
    <row r="23" ht="35.25" customHeight="1">
      <c r="B23" s="156" t="s">
        <v>61</v>
      </c>
      <c r="C23" s="124" t="s">
        <v>62</v>
      </c>
      <c r="D23" s="125">
        <v>0.05</v>
      </c>
      <c r="E23" s="125">
        <v>0.05</v>
      </c>
      <c r="F23" s="125">
        <f t="shared" si="4"/>
        <v>0.04</v>
      </c>
      <c r="G23" s="126">
        <v>45663.0</v>
      </c>
      <c r="H23" s="126">
        <v>46022.0</v>
      </c>
      <c r="I23" s="126">
        <v>46022.0</v>
      </c>
      <c r="J23" s="127" t="s">
        <v>58</v>
      </c>
      <c r="K23" s="127" t="s">
        <v>63</v>
      </c>
      <c r="L23" s="128">
        <v>0.0</v>
      </c>
      <c r="M23" s="157">
        <v>5529.29</v>
      </c>
      <c r="N23" s="130" t="s">
        <v>45</v>
      </c>
      <c r="O23" s="158">
        <v>3480.0</v>
      </c>
      <c r="P23" s="131">
        <v>530220.0</v>
      </c>
      <c r="Q23" s="134">
        <v>1.0</v>
      </c>
      <c r="R23" s="133">
        <v>0.0</v>
      </c>
      <c r="S23" s="133">
        <v>0.0</v>
      </c>
      <c r="T23" s="133">
        <v>0.0</v>
      </c>
      <c r="U23" s="133">
        <v>0.0</v>
      </c>
      <c r="V23" s="133">
        <v>0.0</v>
      </c>
      <c r="W23" s="133">
        <v>0.0</v>
      </c>
      <c r="X23" s="133">
        <v>0.0</v>
      </c>
      <c r="Y23" s="133">
        <v>0.0</v>
      </c>
      <c r="Z23" s="133">
        <v>0.0</v>
      </c>
      <c r="AA23" s="133">
        <v>0.0</v>
      </c>
      <c r="AB23" s="133">
        <v>0.0</v>
      </c>
      <c r="AC23" s="133">
        <v>0.0</v>
      </c>
      <c r="AD23" s="133">
        <v>0.0</v>
      </c>
      <c r="AE23" s="133">
        <v>0.0</v>
      </c>
      <c r="AF23" s="133">
        <v>0.0</v>
      </c>
      <c r="AG23" s="133">
        <v>0.0</v>
      </c>
      <c r="AH23" s="133">
        <v>0.0</v>
      </c>
      <c r="AI23" s="159">
        <v>0.0</v>
      </c>
      <c r="AJ23" s="138">
        <v>0.0</v>
      </c>
      <c r="AK23" s="160">
        <v>1.0</v>
      </c>
      <c r="AL23" s="140">
        <v>0.0</v>
      </c>
      <c r="AM23" s="138">
        <v>0.0</v>
      </c>
      <c r="AN23" s="141">
        <v>0.0</v>
      </c>
      <c r="AO23" s="161" t="s">
        <v>64</v>
      </c>
    </row>
    <row r="24" ht="35.25" customHeight="1">
      <c r="B24" s="156" t="s">
        <v>61</v>
      </c>
      <c r="C24" s="124" t="s">
        <v>65</v>
      </c>
      <c r="D24" s="125">
        <v>0.05</v>
      </c>
      <c r="E24" s="125">
        <v>0.05</v>
      </c>
      <c r="F24" s="125">
        <f t="shared" si="4"/>
        <v>0.04</v>
      </c>
      <c r="G24" s="126">
        <v>45663.0</v>
      </c>
      <c r="H24" s="126">
        <v>46022.0</v>
      </c>
      <c r="I24" s="126">
        <v>46022.0</v>
      </c>
      <c r="J24" s="127" t="s">
        <v>58</v>
      </c>
      <c r="K24" s="127" t="s">
        <v>63</v>
      </c>
      <c r="L24" s="128">
        <v>0.0</v>
      </c>
      <c r="M24" s="157">
        <v>27687.36</v>
      </c>
      <c r="N24" s="130" t="s">
        <v>45</v>
      </c>
      <c r="O24" s="158">
        <v>27210.69</v>
      </c>
      <c r="P24" s="131">
        <v>530220.0</v>
      </c>
      <c r="Q24" s="132">
        <v>0.0</v>
      </c>
      <c r="R24" s="133">
        <v>0.0</v>
      </c>
      <c r="S24" s="134">
        <v>1.0</v>
      </c>
      <c r="T24" s="132">
        <v>0.0</v>
      </c>
      <c r="U24" s="132">
        <v>0.0</v>
      </c>
      <c r="V24" s="132">
        <v>0.0</v>
      </c>
      <c r="W24" s="132">
        <v>0.0</v>
      </c>
      <c r="X24" s="132">
        <v>0.0</v>
      </c>
      <c r="Y24" s="132">
        <v>0.0</v>
      </c>
      <c r="Z24" s="132">
        <v>0.0</v>
      </c>
      <c r="AA24" s="132">
        <v>0.0</v>
      </c>
      <c r="AB24" s="132">
        <v>0.0</v>
      </c>
      <c r="AC24" s="132">
        <v>0.0</v>
      </c>
      <c r="AD24" s="132">
        <v>0.0</v>
      </c>
      <c r="AE24" s="132">
        <v>0.0</v>
      </c>
      <c r="AF24" s="132">
        <v>0.0</v>
      </c>
      <c r="AG24" s="132">
        <v>0.0</v>
      </c>
      <c r="AH24" s="132">
        <v>0.0</v>
      </c>
      <c r="AI24" s="159">
        <v>0.0</v>
      </c>
      <c r="AJ24" s="138">
        <v>0.0</v>
      </c>
      <c r="AK24" s="160">
        <v>0.25</v>
      </c>
      <c r="AL24" s="140">
        <v>0.25</v>
      </c>
      <c r="AM24" s="138">
        <v>0.25</v>
      </c>
      <c r="AN24" s="141">
        <v>0.25</v>
      </c>
      <c r="AO24" s="161" t="s">
        <v>64</v>
      </c>
    </row>
    <row r="25" ht="49.5" customHeight="1">
      <c r="B25" s="143" t="s">
        <v>66</v>
      </c>
      <c r="C25" s="103" t="s">
        <v>67</v>
      </c>
      <c r="D25" s="144">
        <f t="shared" ref="D25:F25" si="6">SUM(D26:D27)</f>
        <v>0.16</v>
      </c>
      <c r="E25" s="144">
        <f t="shared" si="6"/>
        <v>0.16</v>
      </c>
      <c r="F25" s="144">
        <f t="shared" si="6"/>
        <v>0.139944</v>
      </c>
      <c r="G25" s="145"/>
      <c r="H25" s="146"/>
      <c r="I25" s="146"/>
      <c r="J25" s="162"/>
      <c r="K25" s="147"/>
      <c r="L25" s="148"/>
      <c r="M25" s="109">
        <f>M26+M27</f>
        <v>20140</v>
      </c>
      <c r="N25" s="163"/>
      <c r="O25" s="163">
        <f>O26+O27</f>
        <v>20140</v>
      </c>
      <c r="P25" s="164"/>
      <c r="Q25" s="150">
        <v>0.0833</v>
      </c>
      <c r="R25" s="165">
        <v>0.0833</v>
      </c>
      <c r="S25" s="115">
        <v>0.0833</v>
      </c>
      <c r="T25" s="116">
        <v>0.0833</v>
      </c>
      <c r="U25" s="114">
        <v>0.0833</v>
      </c>
      <c r="V25" s="115">
        <v>0.0833</v>
      </c>
      <c r="W25" s="116">
        <v>0.0833</v>
      </c>
      <c r="X25" s="114">
        <v>0.0833</v>
      </c>
      <c r="Y25" s="115">
        <v>0.0833</v>
      </c>
      <c r="Z25" s="117">
        <v>0.0833</v>
      </c>
      <c r="AA25" s="114">
        <v>0.0833</v>
      </c>
      <c r="AB25" s="114">
        <v>0.0833</v>
      </c>
      <c r="AC25" s="150"/>
      <c r="AD25" s="150"/>
      <c r="AE25" s="151"/>
      <c r="AF25" s="150"/>
      <c r="AG25" s="150"/>
      <c r="AH25" s="151"/>
      <c r="AI25" s="150"/>
      <c r="AJ25" s="150"/>
      <c r="AK25" s="151"/>
      <c r="AL25" s="152"/>
      <c r="AM25" s="150"/>
      <c r="AN25" s="150"/>
      <c r="AO25" s="153"/>
    </row>
    <row r="26" ht="52.5" customHeight="1">
      <c r="B26" s="123" t="s">
        <v>68</v>
      </c>
      <c r="C26" s="124" t="s">
        <v>57</v>
      </c>
      <c r="D26" s="125">
        <v>0.08</v>
      </c>
      <c r="E26" s="125">
        <v>0.08</v>
      </c>
      <c r="F26" s="125">
        <f t="shared" ref="F26:F27" si="7">SUM(AC26:AN26)*0.08</f>
        <v>0.06664</v>
      </c>
      <c r="G26" s="126">
        <v>45383.0</v>
      </c>
      <c r="H26" s="126">
        <v>46022.0</v>
      </c>
      <c r="I26" s="126">
        <v>46022.0</v>
      </c>
      <c r="J26" s="127" t="s">
        <v>58</v>
      </c>
      <c r="K26" s="127" t="s">
        <v>51</v>
      </c>
      <c r="L26" s="128">
        <v>0.0</v>
      </c>
      <c r="M26" s="166">
        <v>11170.0</v>
      </c>
      <c r="N26" s="130" t="s">
        <v>45</v>
      </c>
      <c r="O26" s="130">
        <f t="shared" ref="O26:O27" si="8">M26</f>
        <v>11170</v>
      </c>
      <c r="P26" s="131" t="s">
        <v>52</v>
      </c>
      <c r="Q26" s="132">
        <v>0.0833</v>
      </c>
      <c r="R26" s="133">
        <v>0.0833</v>
      </c>
      <c r="S26" s="134">
        <v>0.0833</v>
      </c>
      <c r="T26" s="132">
        <v>0.0833</v>
      </c>
      <c r="U26" s="133">
        <v>0.0833</v>
      </c>
      <c r="V26" s="134">
        <v>0.0833</v>
      </c>
      <c r="W26" s="132">
        <v>0.0833</v>
      </c>
      <c r="X26" s="133">
        <v>0.0833</v>
      </c>
      <c r="Y26" s="134">
        <v>0.0833</v>
      </c>
      <c r="Z26" s="155">
        <v>0.0833</v>
      </c>
      <c r="AA26" s="133">
        <v>0.0833</v>
      </c>
      <c r="AB26" s="133">
        <v>0.0833</v>
      </c>
      <c r="AC26" s="135">
        <v>0.0</v>
      </c>
      <c r="AD26" s="136">
        <v>0.0</v>
      </c>
      <c r="AE26" s="134">
        <v>0.0833</v>
      </c>
      <c r="AF26" s="134">
        <v>0.0833</v>
      </c>
      <c r="AG26" s="134">
        <v>0.0833</v>
      </c>
      <c r="AH26" s="134">
        <v>0.0833</v>
      </c>
      <c r="AI26" s="134">
        <v>0.0833</v>
      </c>
      <c r="AJ26" s="134">
        <v>0.0833</v>
      </c>
      <c r="AK26" s="134">
        <v>0.0833</v>
      </c>
      <c r="AL26" s="140">
        <v>0.0833</v>
      </c>
      <c r="AM26" s="138">
        <v>0.0833</v>
      </c>
      <c r="AN26" s="141">
        <v>0.0833</v>
      </c>
      <c r="AO26" s="142" t="s">
        <v>53</v>
      </c>
    </row>
    <row r="27" ht="34.5" customHeight="1">
      <c r="B27" s="154" t="s">
        <v>69</v>
      </c>
      <c r="C27" s="167" t="s">
        <v>60</v>
      </c>
      <c r="D27" s="168">
        <v>0.08</v>
      </c>
      <c r="E27" s="125">
        <v>0.08</v>
      </c>
      <c r="F27" s="125">
        <f t="shared" si="7"/>
        <v>0.073304</v>
      </c>
      <c r="G27" s="126">
        <v>45663.0</v>
      </c>
      <c r="H27" s="126">
        <v>46022.0</v>
      </c>
      <c r="I27" s="126">
        <v>46022.0</v>
      </c>
      <c r="J27" s="127" t="s">
        <v>58</v>
      </c>
      <c r="K27" s="127" t="s">
        <v>51</v>
      </c>
      <c r="L27" s="128">
        <v>0.0</v>
      </c>
      <c r="M27" s="166">
        <v>8970.0</v>
      </c>
      <c r="N27" s="130" t="s">
        <v>45</v>
      </c>
      <c r="O27" s="130">
        <f t="shared" si="8"/>
        <v>8970</v>
      </c>
      <c r="P27" s="131" t="s">
        <v>52</v>
      </c>
      <c r="Q27" s="132">
        <v>0.0833</v>
      </c>
      <c r="R27" s="133">
        <v>0.0833</v>
      </c>
      <c r="S27" s="134">
        <v>0.0833</v>
      </c>
      <c r="T27" s="132">
        <v>0.0833</v>
      </c>
      <c r="U27" s="133">
        <v>0.0833</v>
      </c>
      <c r="V27" s="134">
        <v>0.0833</v>
      </c>
      <c r="W27" s="132">
        <v>0.0833</v>
      </c>
      <c r="X27" s="133">
        <v>0.0833</v>
      </c>
      <c r="Y27" s="134">
        <v>0.0833</v>
      </c>
      <c r="Z27" s="155">
        <v>0.0833</v>
      </c>
      <c r="AA27" s="133">
        <v>0.0833</v>
      </c>
      <c r="AB27" s="133">
        <v>0.0833</v>
      </c>
      <c r="AC27" s="135">
        <v>0.0</v>
      </c>
      <c r="AD27" s="136">
        <v>0.0833</v>
      </c>
      <c r="AE27" s="136">
        <v>0.0833</v>
      </c>
      <c r="AF27" s="136">
        <v>0.0833</v>
      </c>
      <c r="AG27" s="136">
        <v>0.0833</v>
      </c>
      <c r="AH27" s="136">
        <v>0.0833</v>
      </c>
      <c r="AI27" s="134">
        <v>0.0833</v>
      </c>
      <c r="AJ27" s="134">
        <v>0.0833</v>
      </c>
      <c r="AK27" s="141">
        <v>0.0833</v>
      </c>
      <c r="AL27" s="140">
        <v>0.0833</v>
      </c>
      <c r="AM27" s="138">
        <v>0.0833</v>
      </c>
      <c r="AN27" s="141">
        <v>0.0833</v>
      </c>
      <c r="AO27" s="142" t="s">
        <v>53</v>
      </c>
    </row>
    <row r="28" ht="51.0" customHeight="1">
      <c r="B28" s="143" t="s">
        <v>70</v>
      </c>
      <c r="C28" s="103" t="s">
        <v>71</v>
      </c>
      <c r="D28" s="144">
        <f t="shared" ref="D28:F28" si="9">SUM(D29:D31)</f>
        <v>0.24</v>
      </c>
      <c r="E28" s="144">
        <f t="shared" si="9"/>
        <v>0.239968</v>
      </c>
      <c r="F28" s="144">
        <f t="shared" si="9"/>
        <v>0.121618</v>
      </c>
      <c r="G28" s="146"/>
      <c r="H28" s="146"/>
      <c r="I28" s="146"/>
      <c r="J28" s="162"/>
      <c r="K28" s="147"/>
      <c r="L28" s="148"/>
      <c r="M28" s="109">
        <f>M29+M30+M31</f>
        <v>29033.11</v>
      </c>
      <c r="N28" s="163"/>
      <c r="O28" s="163">
        <f>O29+O30+O31</f>
        <v>29033.11</v>
      </c>
      <c r="P28" s="164"/>
      <c r="Q28" s="150">
        <v>0.0833</v>
      </c>
      <c r="R28" s="165">
        <v>0.0833</v>
      </c>
      <c r="S28" s="169">
        <v>0.0833</v>
      </c>
      <c r="T28" s="116">
        <v>0.0833</v>
      </c>
      <c r="U28" s="114">
        <v>0.0833</v>
      </c>
      <c r="V28" s="115">
        <v>0.0833</v>
      </c>
      <c r="W28" s="116">
        <v>0.0833</v>
      </c>
      <c r="X28" s="114">
        <v>0.0833</v>
      </c>
      <c r="Y28" s="115">
        <v>0.0833</v>
      </c>
      <c r="Z28" s="117">
        <v>0.0833</v>
      </c>
      <c r="AA28" s="114">
        <v>0.0833</v>
      </c>
      <c r="AB28" s="114">
        <v>0.0833</v>
      </c>
      <c r="AC28" s="150"/>
      <c r="AD28" s="150"/>
      <c r="AE28" s="151"/>
      <c r="AF28" s="150"/>
      <c r="AG28" s="150"/>
      <c r="AH28" s="151"/>
      <c r="AI28" s="150"/>
      <c r="AJ28" s="150"/>
      <c r="AK28" s="151"/>
      <c r="AL28" s="152"/>
      <c r="AM28" s="150"/>
      <c r="AN28" s="150"/>
      <c r="AO28" s="153"/>
    </row>
    <row r="29" ht="45.75" customHeight="1">
      <c r="B29" s="154" t="s">
        <v>72</v>
      </c>
      <c r="C29" s="124" t="s">
        <v>57</v>
      </c>
      <c r="D29" s="168">
        <v>0.08</v>
      </c>
      <c r="E29" s="125">
        <v>0.07996800000000001</v>
      </c>
      <c r="F29" s="125">
        <f>SUM(AC29:AN29)*0.08</f>
        <v>0.06664</v>
      </c>
      <c r="G29" s="126">
        <v>45663.0</v>
      </c>
      <c r="H29" s="126">
        <v>46022.0</v>
      </c>
      <c r="I29" s="126">
        <v>46022.0</v>
      </c>
      <c r="J29" s="127" t="s">
        <v>58</v>
      </c>
      <c r="K29" s="127" t="s">
        <v>51</v>
      </c>
      <c r="L29" s="128">
        <v>0.0</v>
      </c>
      <c r="M29" s="166">
        <v>11170.0</v>
      </c>
      <c r="N29" s="130" t="s">
        <v>45</v>
      </c>
      <c r="O29" s="130">
        <f t="shared" ref="O29:O31" si="10">M29</f>
        <v>11170</v>
      </c>
      <c r="P29" s="131" t="s">
        <v>52</v>
      </c>
      <c r="Q29" s="132">
        <v>0.0833</v>
      </c>
      <c r="R29" s="133">
        <v>0.0833</v>
      </c>
      <c r="S29" s="134">
        <v>0.0833</v>
      </c>
      <c r="T29" s="132">
        <v>0.0833</v>
      </c>
      <c r="U29" s="133">
        <v>0.0833</v>
      </c>
      <c r="V29" s="134">
        <v>0.0833</v>
      </c>
      <c r="W29" s="132">
        <v>0.0833</v>
      </c>
      <c r="X29" s="133">
        <v>0.0833</v>
      </c>
      <c r="Y29" s="134">
        <v>0.0833</v>
      </c>
      <c r="Z29" s="155">
        <v>0.0833</v>
      </c>
      <c r="AA29" s="133">
        <v>0.0833</v>
      </c>
      <c r="AB29" s="133">
        <v>0.0833</v>
      </c>
      <c r="AC29" s="135">
        <v>0.0</v>
      </c>
      <c r="AD29" s="136">
        <v>0.0</v>
      </c>
      <c r="AE29" s="134">
        <v>0.0833</v>
      </c>
      <c r="AF29" s="134">
        <v>0.0833</v>
      </c>
      <c r="AG29" s="134">
        <v>0.0833</v>
      </c>
      <c r="AH29" s="134">
        <v>0.0833</v>
      </c>
      <c r="AI29" s="134">
        <v>0.0833</v>
      </c>
      <c r="AJ29" s="134">
        <v>0.0833</v>
      </c>
      <c r="AK29" s="134">
        <v>0.0833</v>
      </c>
      <c r="AL29" s="140">
        <v>0.0833</v>
      </c>
      <c r="AM29" s="138">
        <v>0.0833</v>
      </c>
      <c r="AN29" s="141">
        <v>0.0833</v>
      </c>
      <c r="AO29" s="142" t="s">
        <v>53</v>
      </c>
    </row>
    <row r="30" ht="45.75" customHeight="1">
      <c r="B30" s="154" t="s">
        <v>73</v>
      </c>
      <c r="C30" s="167" t="s">
        <v>60</v>
      </c>
      <c r="D30" s="168">
        <v>0.08</v>
      </c>
      <c r="E30" s="125">
        <v>0.08</v>
      </c>
      <c r="F30" s="125">
        <f t="shared" ref="F30:F31" si="11">SUM(AC30:AN30)*0.06</f>
        <v>0.054978</v>
      </c>
      <c r="G30" s="126">
        <v>45663.0</v>
      </c>
      <c r="H30" s="126">
        <v>46022.0</v>
      </c>
      <c r="I30" s="126">
        <v>46022.0</v>
      </c>
      <c r="J30" s="127" t="s">
        <v>58</v>
      </c>
      <c r="K30" s="127" t="s">
        <v>51</v>
      </c>
      <c r="L30" s="128">
        <v>0.0</v>
      </c>
      <c r="M30" s="166">
        <v>8970.0</v>
      </c>
      <c r="N30" s="130" t="s">
        <v>45</v>
      </c>
      <c r="O30" s="130">
        <f t="shared" si="10"/>
        <v>8970</v>
      </c>
      <c r="P30" s="131" t="s">
        <v>52</v>
      </c>
      <c r="Q30" s="132">
        <v>0.0833</v>
      </c>
      <c r="R30" s="133">
        <v>0.0833</v>
      </c>
      <c r="S30" s="134">
        <v>0.0833</v>
      </c>
      <c r="T30" s="132">
        <v>0.0833</v>
      </c>
      <c r="U30" s="133">
        <v>0.0833</v>
      </c>
      <c r="V30" s="134">
        <v>0.0833</v>
      </c>
      <c r="W30" s="132">
        <v>0.0833</v>
      </c>
      <c r="X30" s="133">
        <v>0.0833</v>
      </c>
      <c r="Y30" s="134">
        <v>0.0833</v>
      </c>
      <c r="Z30" s="155">
        <v>0.0833</v>
      </c>
      <c r="AA30" s="133">
        <v>0.0833</v>
      </c>
      <c r="AB30" s="133">
        <v>0.0833</v>
      </c>
      <c r="AC30" s="135">
        <v>0.0</v>
      </c>
      <c r="AD30" s="136">
        <v>0.0833</v>
      </c>
      <c r="AE30" s="136">
        <v>0.0833</v>
      </c>
      <c r="AF30" s="136">
        <v>0.0833</v>
      </c>
      <c r="AG30" s="136">
        <v>0.0833</v>
      </c>
      <c r="AH30" s="136">
        <v>0.0833</v>
      </c>
      <c r="AI30" s="134">
        <v>0.0833</v>
      </c>
      <c r="AJ30" s="134">
        <v>0.0833</v>
      </c>
      <c r="AK30" s="134">
        <v>0.0833</v>
      </c>
      <c r="AL30" s="140">
        <v>0.0833</v>
      </c>
      <c r="AM30" s="138">
        <v>0.0833</v>
      </c>
      <c r="AN30" s="141">
        <v>0.0833</v>
      </c>
      <c r="AO30" s="142" t="s">
        <v>53</v>
      </c>
    </row>
    <row r="31" ht="32.25" customHeight="1">
      <c r="B31" s="156" t="s">
        <v>74</v>
      </c>
      <c r="C31" s="167" t="s">
        <v>75</v>
      </c>
      <c r="D31" s="170">
        <v>0.08</v>
      </c>
      <c r="E31" s="170">
        <v>0.08</v>
      </c>
      <c r="F31" s="125">
        <f t="shared" si="11"/>
        <v>0</v>
      </c>
      <c r="G31" s="171">
        <v>45663.0</v>
      </c>
      <c r="H31" s="171">
        <v>46022.0</v>
      </c>
      <c r="I31" s="126">
        <v>46022.0</v>
      </c>
      <c r="J31" s="172" t="s">
        <v>58</v>
      </c>
      <c r="K31" s="172" t="s">
        <v>51</v>
      </c>
      <c r="L31" s="173">
        <v>0.0</v>
      </c>
      <c r="M31" s="174">
        <v>8893.11</v>
      </c>
      <c r="N31" s="130" t="s">
        <v>45</v>
      </c>
      <c r="O31" s="130">
        <f t="shared" si="10"/>
        <v>8893.11</v>
      </c>
      <c r="P31" s="131" t="s">
        <v>52</v>
      </c>
      <c r="Q31" s="132">
        <v>0.0833</v>
      </c>
      <c r="R31" s="133">
        <v>0.0833</v>
      </c>
      <c r="S31" s="134">
        <v>0.0833</v>
      </c>
      <c r="T31" s="132">
        <v>0.0833</v>
      </c>
      <c r="U31" s="133">
        <v>0.0833</v>
      </c>
      <c r="V31" s="134">
        <v>0.0833</v>
      </c>
      <c r="W31" s="132">
        <v>0.0833</v>
      </c>
      <c r="X31" s="133">
        <v>0.0833</v>
      </c>
      <c r="Y31" s="134">
        <v>0.0833</v>
      </c>
      <c r="Z31" s="155">
        <v>0.0833</v>
      </c>
      <c r="AA31" s="133">
        <v>0.0833</v>
      </c>
      <c r="AB31" s="133">
        <v>0.0833</v>
      </c>
      <c r="AC31" s="175">
        <v>0.0</v>
      </c>
      <c r="AD31" s="176">
        <v>0.0</v>
      </c>
      <c r="AE31" s="177">
        <v>0.0</v>
      </c>
      <c r="AF31" s="176">
        <v>0.0</v>
      </c>
      <c r="AG31" s="133">
        <v>0.0</v>
      </c>
      <c r="AH31" s="134">
        <v>0.0</v>
      </c>
      <c r="AI31" s="141">
        <v>0.0</v>
      </c>
      <c r="AJ31" s="141">
        <v>0.0</v>
      </c>
      <c r="AK31" s="141">
        <v>0.0</v>
      </c>
      <c r="AL31" s="178">
        <v>0.0</v>
      </c>
      <c r="AM31" s="179">
        <v>0.0</v>
      </c>
      <c r="AN31" s="180">
        <v>0.0</v>
      </c>
      <c r="AO31" s="181" t="s">
        <v>53</v>
      </c>
    </row>
    <row r="32" ht="51.0" customHeight="1">
      <c r="B32" s="143" t="s">
        <v>76</v>
      </c>
      <c r="C32" s="103" t="s">
        <v>77</v>
      </c>
      <c r="D32" s="144">
        <f t="shared" ref="D32:F32" si="12">SUM(D33:D34)</f>
        <v>0.18</v>
      </c>
      <c r="E32" s="144">
        <f t="shared" si="12"/>
        <v>0.18</v>
      </c>
      <c r="F32" s="144">
        <f t="shared" si="12"/>
        <v>0.087465</v>
      </c>
      <c r="G32" s="145"/>
      <c r="H32" s="146"/>
      <c r="I32" s="146"/>
      <c r="J32" s="162"/>
      <c r="K32" s="147"/>
      <c r="L32" s="148"/>
      <c r="M32" s="109">
        <f>M33+M34</f>
        <v>20140</v>
      </c>
      <c r="N32" s="182"/>
      <c r="O32" s="182">
        <f>O33+O34</f>
        <v>20140</v>
      </c>
      <c r="P32" s="183"/>
      <c r="Q32" s="150">
        <v>0.0833</v>
      </c>
      <c r="R32" s="150">
        <v>0.0833</v>
      </c>
      <c r="S32" s="115">
        <v>0.0833</v>
      </c>
      <c r="T32" s="116">
        <v>0.0833</v>
      </c>
      <c r="U32" s="114">
        <v>0.0833</v>
      </c>
      <c r="V32" s="115">
        <v>0.0833</v>
      </c>
      <c r="W32" s="116">
        <v>0.0833</v>
      </c>
      <c r="X32" s="114">
        <v>0.0833</v>
      </c>
      <c r="Y32" s="115">
        <v>0.0833</v>
      </c>
      <c r="Z32" s="117">
        <v>0.0833</v>
      </c>
      <c r="AA32" s="114">
        <v>0.0833</v>
      </c>
      <c r="AB32" s="114">
        <v>0.0833</v>
      </c>
      <c r="AC32" s="150"/>
      <c r="AD32" s="150"/>
      <c r="AE32" s="151"/>
      <c r="AF32" s="150"/>
      <c r="AG32" s="150"/>
      <c r="AH32" s="151"/>
      <c r="AI32" s="150"/>
      <c r="AJ32" s="150"/>
      <c r="AK32" s="151"/>
      <c r="AL32" s="152"/>
      <c r="AM32" s="150"/>
      <c r="AN32" s="150"/>
      <c r="AO32" s="153"/>
    </row>
    <row r="33" ht="45.75" customHeight="1">
      <c r="B33" s="154" t="s">
        <v>78</v>
      </c>
      <c r="C33" s="124" t="s">
        <v>57</v>
      </c>
      <c r="D33" s="168">
        <v>0.1</v>
      </c>
      <c r="E33" s="125">
        <v>0.1</v>
      </c>
      <c r="F33" s="125">
        <f t="shared" ref="F33:F34" si="13">SUM(AC33:AN33)*0.05</f>
        <v>0.04165</v>
      </c>
      <c r="G33" s="126">
        <v>45663.0</v>
      </c>
      <c r="H33" s="126">
        <v>46022.0</v>
      </c>
      <c r="I33" s="126">
        <v>46022.0</v>
      </c>
      <c r="J33" s="127" t="s">
        <v>58</v>
      </c>
      <c r="K33" s="127" t="s">
        <v>51</v>
      </c>
      <c r="L33" s="128">
        <v>0.0</v>
      </c>
      <c r="M33" s="166">
        <v>11170.0</v>
      </c>
      <c r="N33" s="130" t="s">
        <v>45</v>
      </c>
      <c r="O33" s="130">
        <f t="shared" ref="O33:O34" si="14">M33</f>
        <v>11170</v>
      </c>
      <c r="P33" s="131" t="s">
        <v>52</v>
      </c>
      <c r="Q33" s="132">
        <v>0.0833</v>
      </c>
      <c r="R33" s="133">
        <v>0.0833</v>
      </c>
      <c r="S33" s="134">
        <v>0.0833</v>
      </c>
      <c r="T33" s="132">
        <v>0.0833</v>
      </c>
      <c r="U33" s="133">
        <v>0.0833</v>
      </c>
      <c r="V33" s="134">
        <v>0.0833</v>
      </c>
      <c r="W33" s="132">
        <v>0.0833</v>
      </c>
      <c r="X33" s="133">
        <v>0.0833</v>
      </c>
      <c r="Y33" s="134">
        <v>0.0833</v>
      </c>
      <c r="Z33" s="155">
        <v>0.0833</v>
      </c>
      <c r="AA33" s="133">
        <v>0.0833</v>
      </c>
      <c r="AB33" s="133">
        <v>0.0833</v>
      </c>
      <c r="AC33" s="135">
        <v>0.0</v>
      </c>
      <c r="AD33" s="136">
        <v>0.0</v>
      </c>
      <c r="AE33" s="134">
        <v>0.0833</v>
      </c>
      <c r="AF33" s="134">
        <v>0.0833</v>
      </c>
      <c r="AG33" s="134">
        <v>0.0833</v>
      </c>
      <c r="AH33" s="134">
        <v>0.0833</v>
      </c>
      <c r="AI33" s="134">
        <v>0.0833</v>
      </c>
      <c r="AJ33" s="134">
        <v>0.0833</v>
      </c>
      <c r="AK33" s="134">
        <v>0.0833</v>
      </c>
      <c r="AL33" s="140">
        <v>0.0833</v>
      </c>
      <c r="AM33" s="138">
        <v>0.0833</v>
      </c>
      <c r="AN33" s="141">
        <v>0.0833</v>
      </c>
      <c r="AO33" s="142" t="s">
        <v>53</v>
      </c>
    </row>
    <row r="34" ht="45.75" customHeight="1">
      <c r="B34" s="154" t="s">
        <v>79</v>
      </c>
      <c r="C34" s="167" t="s">
        <v>60</v>
      </c>
      <c r="D34" s="168">
        <v>0.08</v>
      </c>
      <c r="E34" s="125">
        <v>0.08</v>
      </c>
      <c r="F34" s="125">
        <f t="shared" si="13"/>
        <v>0.045815</v>
      </c>
      <c r="G34" s="126">
        <v>45663.0</v>
      </c>
      <c r="H34" s="126">
        <v>46022.0</v>
      </c>
      <c r="I34" s="126">
        <v>46022.0</v>
      </c>
      <c r="J34" s="127" t="s">
        <v>58</v>
      </c>
      <c r="K34" s="127" t="s">
        <v>51</v>
      </c>
      <c r="L34" s="128">
        <v>0.0</v>
      </c>
      <c r="M34" s="166">
        <v>8970.0</v>
      </c>
      <c r="N34" s="130" t="s">
        <v>45</v>
      </c>
      <c r="O34" s="130">
        <f t="shared" si="14"/>
        <v>8970</v>
      </c>
      <c r="P34" s="131" t="s">
        <v>52</v>
      </c>
      <c r="Q34" s="132">
        <v>0.0833</v>
      </c>
      <c r="R34" s="133">
        <v>0.0833</v>
      </c>
      <c r="S34" s="134">
        <v>0.0833</v>
      </c>
      <c r="T34" s="132">
        <v>0.0833</v>
      </c>
      <c r="U34" s="133">
        <v>0.0833</v>
      </c>
      <c r="V34" s="134">
        <v>0.0833</v>
      </c>
      <c r="W34" s="132">
        <v>0.0833</v>
      </c>
      <c r="X34" s="133">
        <v>0.0833</v>
      </c>
      <c r="Y34" s="134">
        <v>0.0833</v>
      </c>
      <c r="Z34" s="155">
        <v>0.0833</v>
      </c>
      <c r="AA34" s="133">
        <v>0.0833</v>
      </c>
      <c r="AB34" s="133">
        <v>0.0833</v>
      </c>
      <c r="AC34" s="135">
        <v>0.0</v>
      </c>
      <c r="AD34" s="136">
        <v>0.0833</v>
      </c>
      <c r="AE34" s="136">
        <v>0.0833</v>
      </c>
      <c r="AF34" s="136">
        <v>0.0833</v>
      </c>
      <c r="AG34" s="136">
        <v>0.0833</v>
      </c>
      <c r="AH34" s="136">
        <v>0.0833</v>
      </c>
      <c r="AI34" s="134">
        <v>0.0833</v>
      </c>
      <c r="AJ34" s="134">
        <v>0.0833</v>
      </c>
      <c r="AK34" s="134">
        <v>0.0833</v>
      </c>
      <c r="AL34" s="140">
        <v>0.0833</v>
      </c>
      <c r="AM34" s="138">
        <v>0.0833</v>
      </c>
      <c r="AN34" s="141">
        <v>0.0833</v>
      </c>
      <c r="AO34" s="142" t="s">
        <v>53</v>
      </c>
    </row>
    <row r="35" ht="51.0" customHeight="1">
      <c r="B35" s="143" t="s">
        <v>80</v>
      </c>
      <c r="C35" s="103" t="s">
        <v>81</v>
      </c>
      <c r="D35" s="144">
        <f t="shared" ref="D35:E35" si="15">D36+D37</f>
        <v>0.08</v>
      </c>
      <c r="E35" s="144">
        <f t="shared" si="15"/>
        <v>0.08</v>
      </c>
      <c r="F35" s="144">
        <f>SUM(F36)</f>
        <v>0.04998</v>
      </c>
      <c r="G35" s="145"/>
      <c r="H35" s="146"/>
      <c r="I35" s="146"/>
      <c r="J35" s="162"/>
      <c r="K35" s="147"/>
      <c r="L35" s="148"/>
      <c r="M35" s="109">
        <f>M36+M37</f>
        <v>15809.54</v>
      </c>
      <c r="N35" s="182"/>
      <c r="O35" s="182">
        <f>O36+O37</f>
        <v>15809.54</v>
      </c>
      <c r="P35" s="183"/>
      <c r="Q35" s="150">
        <v>0.25</v>
      </c>
      <c r="R35" s="150">
        <v>0.25</v>
      </c>
      <c r="S35" s="115">
        <v>0.25</v>
      </c>
      <c r="T35" s="116">
        <v>0.25</v>
      </c>
      <c r="U35" s="114"/>
      <c r="V35" s="115"/>
      <c r="W35" s="116"/>
      <c r="X35" s="114"/>
      <c r="Y35" s="115"/>
      <c r="Z35" s="117"/>
      <c r="AA35" s="114"/>
      <c r="AB35" s="114"/>
      <c r="AC35" s="150"/>
      <c r="AD35" s="150"/>
      <c r="AE35" s="151"/>
      <c r="AF35" s="150"/>
      <c r="AG35" s="150"/>
      <c r="AH35" s="151"/>
      <c r="AI35" s="150"/>
      <c r="AJ35" s="150"/>
      <c r="AK35" s="151"/>
      <c r="AL35" s="152"/>
      <c r="AM35" s="150"/>
      <c r="AN35" s="150"/>
      <c r="AO35" s="153"/>
    </row>
    <row r="36" ht="33.0" customHeight="1">
      <c r="B36" s="123" t="s">
        <v>82</v>
      </c>
      <c r="C36" s="167" t="s">
        <v>83</v>
      </c>
      <c r="D36" s="125">
        <v>0.04</v>
      </c>
      <c r="E36" s="125">
        <v>0.04</v>
      </c>
      <c r="F36" s="125">
        <f t="shared" ref="F36:F37" si="16">SUM(AC36:AN36)*0.05</f>
        <v>0.04998</v>
      </c>
      <c r="G36" s="126">
        <v>45663.0</v>
      </c>
      <c r="H36" s="126">
        <v>46022.0</v>
      </c>
      <c r="I36" s="126">
        <v>46022.0</v>
      </c>
      <c r="J36" s="127" t="s">
        <v>58</v>
      </c>
      <c r="K36" s="127" t="s">
        <v>51</v>
      </c>
      <c r="L36" s="128">
        <v>0.0</v>
      </c>
      <c r="M36" s="166">
        <v>7904.77</v>
      </c>
      <c r="N36" s="130" t="s">
        <v>45</v>
      </c>
      <c r="O36" s="130">
        <f t="shared" ref="O36:O37" si="17">M36</f>
        <v>7904.77</v>
      </c>
      <c r="P36" s="131" t="s">
        <v>52</v>
      </c>
      <c r="Q36" s="132">
        <v>0.0833</v>
      </c>
      <c r="R36" s="132">
        <v>0.0833</v>
      </c>
      <c r="S36" s="132">
        <v>0.0833</v>
      </c>
      <c r="T36" s="132">
        <v>0.0833</v>
      </c>
      <c r="U36" s="132">
        <v>0.0833</v>
      </c>
      <c r="V36" s="132">
        <v>0.0833</v>
      </c>
      <c r="W36" s="132">
        <v>0.0833</v>
      </c>
      <c r="X36" s="132">
        <v>0.0833</v>
      </c>
      <c r="Y36" s="132">
        <v>0.0833</v>
      </c>
      <c r="Z36" s="132">
        <v>0.0833</v>
      </c>
      <c r="AA36" s="132">
        <v>0.0833</v>
      </c>
      <c r="AB36" s="132">
        <v>0.0833</v>
      </c>
      <c r="AC36" s="132">
        <v>0.0833</v>
      </c>
      <c r="AD36" s="132">
        <v>0.0833</v>
      </c>
      <c r="AE36" s="132">
        <v>0.0833</v>
      </c>
      <c r="AF36" s="132">
        <v>0.0833</v>
      </c>
      <c r="AG36" s="132">
        <v>0.0833</v>
      </c>
      <c r="AH36" s="132">
        <v>0.0833</v>
      </c>
      <c r="AI36" s="132">
        <v>0.0833</v>
      </c>
      <c r="AJ36" s="136">
        <v>0.0833</v>
      </c>
      <c r="AK36" s="134">
        <v>0.0833</v>
      </c>
      <c r="AL36" s="140">
        <v>0.0833</v>
      </c>
      <c r="AM36" s="138">
        <v>0.0833</v>
      </c>
      <c r="AN36" s="138">
        <v>0.0833</v>
      </c>
      <c r="AO36" s="142" t="s">
        <v>53</v>
      </c>
    </row>
    <row r="37" ht="33.0" customHeight="1">
      <c r="B37" s="123" t="s">
        <v>84</v>
      </c>
      <c r="C37" s="167" t="s">
        <v>85</v>
      </c>
      <c r="D37" s="125">
        <v>0.04</v>
      </c>
      <c r="E37" s="125">
        <v>0.04</v>
      </c>
      <c r="F37" s="125">
        <f t="shared" si="16"/>
        <v>0.05</v>
      </c>
      <c r="G37" s="126"/>
      <c r="H37" s="126"/>
      <c r="I37" s="126"/>
      <c r="J37" s="127"/>
      <c r="K37" s="127"/>
      <c r="L37" s="128">
        <v>0.0</v>
      </c>
      <c r="M37" s="166">
        <v>7904.77</v>
      </c>
      <c r="N37" s="130" t="s">
        <v>45</v>
      </c>
      <c r="O37" s="130">
        <f t="shared" si="17"/>
        <v>7904.77</v>
      </c>
      <c r="P37" s="131" t="s">
        <v>52</v>
      </c>
      <c r="Q37" s="132"/>
      <c r="R37" s="133"/>
      <c r="S37" s="134"/>
      <c r="T37" s="132"/>
      <c r="U37" s="133"/>
      <c r="V37" s="134">
        <v>1.0</v>
      </c>
      <c r="W37" s="132"/>
      <c r="X37" s="133"/>
      <c r="Y37" s="134"/>
      <c r="Z37" s="155"/>
      <c r="AA37" s="133"/>
      <c r="AB37" s="133"/>
      <c r="AC37" s="159">
        <v>0.0</v>
      </c>
      <c r="AD37" s="138">
        <v>0.0</v>
      </c>
      <c r="AE37" s="134">
        <v>1.0</v>
      </c>
      <c r="AF37" s="138">
        <v>0.0</v>
      </c>
      <c r="AG37" s="140">
        <v>0.0</v>
      </c>
      <c r="AH37" s="141">
        <v>0.0</v>
      </c>
      <c r="AI37" s="159">
        <v>0.0</v>
      </c>
      <c r="AJ37" s="138">
        <v>0.0</v>
      </c>
      <c r="AK37" s="141">
        <v>0.0</v>
      </c>
      <c r="AL37" s="140">
        <v>0.0</v>
      </c>
      <c r="AM37" s="138">
        <v>0.0</v>
      </c>
      <c r="AN37" s="138">
        <v>0.0</v>
      </c>
      <c r="AO37" s="142"/>
    </row>
    <row r="38" ht="51.0" customHeight="1">
      <c r="B38" s="143" t="s">
        <v>86</v>
      </c>
      <c r="C38" s="103" t="s">
        <v>87</v>
      </c>
      <c r="D38" s="144">
        <f t="shared" ref="D38:F38" si="18">SUM(D39)</f>
        <v>0.07</v>
      </c>
      <c r="E38" s="144">
        <f t="shared" si="18"/>
        <v>0.07</v>
      </c>
      <c r="F38" s="144">
        <f t="shared" si="18"/>
        <v>0.05</v>
      </c>
      <c r="G38" s="145"/>
      <c r="H38" s="146"/>
      <c r="I38" s="146"/>
      <c r="J38" s="162"/>
      <c r="K38" s="147"/>
      <c r="L38" s="148"/>
      <c r="M38" s="109">
        <f>M39</f>
        <v>9069</v>
      </c>
      <c r="N38" s="182"/>
      <c r="O38" s="182">
        <f>SUM(O39)</f>
        <v>3278</v>
      </c>
      <c r="P38" s="183"/>
      <c r="Q38" s="150"/>
      <c r="R38" s="150">
        <v>1.0</v>
      </c>
      <c r="S38" s="151"/>
      <c r="T38" s="116"/>
      <c r="U38" s="114"/>
      <c r="V38" s="115"/>
      <c r="W38" s="116"/>
      <c r="X38" s="114"/>
      <c r="Y38" s="115"/>
      <c r="Z38" s="117"/>
      <c r="AA38" s="114"/>
      <c r="AB38" s="114"/>
      <c r="AC38" s="150"/>
      <c r="AD38" s="165"/>
      <c r="AE38" s="169"/>
      <c r="AF38" s="165"/>
      <c r="AG38" s="152"/>
      <c r="AH38" s="169"/>
      <c r="AI38" s="150"/>
      <c r="AJ38" s="165"/>
      <c r="AK38" s="184"/>
      <c r="AL38" s="152"/>
      <c r="AM38" s="165"/>
      <c r="AN38" s="169"/>
      <c r="AO38" s="153"/>
    </row>
    <row r="39" ht="33.0" customHeight="1">
      <c r="B39" s="123" t="s">
        <v>88</v>
      </c>
      <c r="C39" s="124" t="s">
        <v>89</v>
      </c>
      <c r="D39" s="125">
        <v>0.07</v>
      </c>
      <c r="E39" s="125">
        <v>0.07</v>
      </c>
      <c r="F39" s="125">
        <f>SUM(AC39:AN39)*0.05</f>
        <v>0.05</v>
      </c>
      <c r="G39" s="126">
        <v>45663.0</v>
      </c>
      <c r="H39" s="126">
        <v>46022.0</v>
      </c>
      <c r="I39" s="126">
        <v>46022.0</v>
      </c>
      <c r="J39" s="127" t="s">
        <v>58</v>
      </c>
      <c r="K39" s="127" t="s">
        <v>63</v>
      </c>
      <c r="L39" s="128">
        <v>0.0</v>
      </c>
      <c r="M39" s="185">
        <v>9069.0</v>
      </c>
      <c r="N39" s="130" t="s">
        <v>45</v>
      </c>
      <c r="O39" s="185">
        <v>3278.0</v>
      </c>
      <c r="P39" s="131">
        <v>530404.0</v>
      </c>
      <c r="Q39" s="135"/>
      <c r="R39" s="133">
        <v>1.0</v>
      </c>
      <c r="S39" s="134"/>
      <c r="T39" s="132"/>
      <c r="U39" s="133"/>
      <c r="V39" s="134"/>
      <c r="W39" s="132"/>
      <c r="X39" s="133"/>
      <c r="Y39" s="134"/>
      <c r="Z39" s="155"/>
      <c r="AA39" s="133"/>
      <c r="AB39" s="133"/>
      <c r="AC39" s="135"/>
      <c r="AD39" s="136"/>
      <c r="AE39" s="134"/>
      <c r="AF39" s="136"/>
      <c r="AG39" s="137"/>
      <c r="AH39" s="134">
        <v>0.5</v>
      </c>
      <c r="AI39" s="135"/>
      <c r="AJ39" s="136"/>
      <c r="AK39" s="139"/>
      <c r="AL39" s="137"/>
      <c r="AM39" s="136"/>
      <c r="AN39" s="141">
        <v>0.5</v>
      </c>
      <c r="AO39" s="161"/>
    </row>
    <row r="40" ht="30.0" customHeight="1">
      <c r="A40" s="70"/>
      <c r="B40" s="186" t="s">
        <v>43</v>
      </c>
      <c r="C40" s="186" t="s">
        <v>90</v>
      </c>
      <c r="D40" s="187">
        <f t="shared" ref="D40:F40" si="19">D41+D46</f>
        <v>1</v>
      </c>
      <c r="E40" s="187">
        <f t="shared" si="19"/>
        <v>1</v>
      </c>
      <c r="F40" s="187">
        <f t="shared" si="19"/>
        <v>0.91</v>
      </c>
      <c r="G40" s="188"/>
      <c r="H40" s="188"/>
      <c r="I40" s="188"/>
      <c r="J40" s="188"/>
      <c r="K40" s="188"/>
      <c r="L40" s="189"/>
      <c r="M40" s="190">
        <f>+M41+M46</f>
        <v>19193.286</v>
      </c>
      <c r="N40" s="191" t="s">
        <v>45</v>
      </c>
      <c r="O40" s="192">
        <f>O41+O46</f>
        <v>19193.286</v>
      </c>
      <c r="P40" s="193"/>
      <c r="Q40" s="194"/>
      <c r="R40" s="194"/>
      <c r="S40" s="194"/>
      <c r="T40" s="92"/>
      <c r="U40" s="93"/>
      <c r="V40" s="94"/>
      <c r="W40" s="92"/>
      <c r="X40" s="93"/>
      <c r="Y40" s="94"/>
      <c r="Z40" s="95"/>
      <c r="AA40" s="93"/>
      <c r="AB40" s="93"/>
      <c r="AC40" s="195"/>
      <c r="AD40" s="196"/>
      <c r="AE40" s="197"/>
      <c r="AF40" s="196"/>
      <c r="AG40" s="198"/>
      <c r="AH40" s="197"/>
      <c r="AI40" s="195"/>
      <c r="AJ40" s="196"/>
      <c r="AK40" s="199"/>
      <c r="AL40" s="198"/>
      <c r="AM40" s="196"/>
      <c r="AN40" s="197"/>
      <c r="AO40" s="194"/>
    </row>
    <row r="41" ht="50.25" customHeight="1">
      <c r="B41" s="102" t="s">
        <v>46</v>
      </c>
      <c r="C41" s="200" t="s">
        <v>91</v>
      </c>
      <c r="D41" s="104">
        <f t="shared" ref="D41:F41" si="20">SUM(D42:D45)</f>
        <v>0.5</v>
      </c>
      <c r="E41" s="104">
        <f t="shared" si="20"/>
        <v>0.5</v>
      </c>
      <c r="F41" s="104">
        <f t="shared" si="20"/>
        <v>0.41</v>
      </c>
      <c r="G41" s="105"/>
      <c r="H41" s="105"/>
      <c r="I41" s="105"/>
      <c r="J41" s="107"/>
      <c r="K41" s="106"/>
      <c r="L41" s="108"/>
      <c r="M41" s="201">
        <f>SUM(M42:M45)</f>
        <v>11310.45</v>
      </c>
      <c r="N41" s="202"/>
      <c r="O41" s="202">
        <f>O42+O43+O44+O45</f>
        <v>11310.45</v>
      </c>
      <c r="P41" s="116"/>
      <c r="Q41" s="118"/>
      <c r="R41" s="118"/>
      <c r="S41" s="115">
        <v>0.25</v>
      </c>
      <c r="T41" s="116"/>
      <c r="U41" s="114"/>
      <c r="V41" s="115">
        <v>0.25</v>
      </c>
      <c r="W41" s="116"/>
      <c r="X41" s="114"/>
      <c r="Y41" s="115">
        <v>0.25</v>
      </c>
      <c r="Z41" s="117"/>
      <c r="AA41" s="114"/>
      <c r="AB41" s="114">
        <v>0.25</v>
      </c>
      <c r="AC41" s="118"/>
      <c r="AD41" s="118"/>
      <c r="AE41" s="203"/>
      <c r="AF41" s="118"/>
      <c r="AG41" s="118"/>
      <c r="AH41" s="203"/>
      <c r="AI41" s="118"/>
      <c r="AJ41" s="118"/>
      <c r="AK41" s="203"/>
      <c r="AL41" s="120"/>
      <c r="AM41" s="118"/>
      <c r="AN41" s="118"/>
      <c r="AO41" s="122"/>
    </row>
    <row r="42" ht="32.25" customHeight="1">
      <c r="B42" s="154" t="s">
        <v>48</v>
      </c>
      <c r="C42" s="124" t="s">
        <v>92</v>
      </c>
      <c r="D42" s="168">
        <v>0.14</v>
      </c>
      <c r="E42" s="125">
        <v>0.14</v>
      </c>
      <c r="F42" s="125">
        <f>SUM(AC42:AN42)*0.14</f>
        <v>0.14</v>
      </c>
      <c r="G42" s="126">
        <v>45663.0</v>
      </c>
      <c r="H42" s="126">
        <v>46022.0</v>
      </c>
      <c r="I42" s="126">
        <v>46022.0</v>
      </c>
      <c r="J42" s="127" t="s">
        <v>93</v>
      </c>
      <c r="K42" s="127" t="s">
        <v>94</v>
      </c>
      <c r="L42" s="128">
        <v>0.0</v>
      </c>
      <c r="M42" s="129">
        <v>2802.62</v>
      </c>
      <c r="N42" s="130" t="s">
        <v>45</v>
      </c>
      <c r="O42" s="130">
        <f t="shared" ref="O42:O45" si="21">M42</f>
        <v>2802.62</v>
      </c>
      <c r="P42" s="131" t="s">
        <v>52</v>
      </c>
      <c r="Q42" s="135"/>
      <c r="R42" s="133"/>
      <c r="S42" s="134">
        <v>0.25</v>
      </c>
      <c r="T42" s="132"/>
      <c r="U42" s="133"/>
      <c r="V42" s="134">
        <v>0.25</v>
      </c>
      <c r="W42" s="132"/>
      <c r="X42" s="133"/>
      <c r="Y42" s="134">
        <v>0.25</v>
      </c>
      <c r="Z42" s="155"/>
      <c r="AA42" s="133"/>
      <c r="AB42" s="133">
        <v>0.25</v>
      </c>
      <c r="AC42" s="135"/>
      <c r="AD42" s="136"/>
      <c r="AE42" s="134">
        <v>0.25</v>
      </c>
      <c r="AF42" s="136"/>
      <c r="AG42" s="137"/>
      <c r="AH42" s="134">
        <v>0.25</v>
      </c>
      <c r="AI42" s="135"/>
      <c r="AJ42" s="136"/>
      <c r="AK42" s="139">
        <v>0.25</v>
      </c>
      <c r="AL42" s="137"/>
      <c r="AM42" s="136"/>
      <c r="AN42" s="141">
        <v>0.25</v>
      </c>
      <c r="AO42" s="142" t="s">
        <v>53</v>
      </c>
    </row>
    <row r="43" ht="32.25" customHeight="1">
      <c r="B43" s="204" t="s">
        <v>95</v>
      </c>
      <c r="C43" s="167" t="s">
        <v>96</v>
      </c>
      <c r="D43" s="168">
        <v>0.12</v>
      </c>
      <c r="E43" s="125">
        <v>0.12</v>
      </c>
      <c r="F43" s="125">
        <f t="shared" ref="F43:F45" si="22">SUM(AC43:AN43)*0.12</f>
        <v>0.12</v>
      </c>
      <c r="G43" s="126">
        <v>45663.0</v>
      </c>
      <c r="H43" s="126">
        <v>46022.0</v>
      </c>
      <c r="I43" s="126">
        <v>46022.0</v>
      </c>
      <c r="J43" s="127" t="s">
        <v>93</v>
      </c>
      <c r="K43" s="127" t="s">
        <v>94</v>
      </c>
      <c r="L43" s="128">
        <v>0.0</v>
      </c>
      <c r="M43" s="129">
        <v>2802.61</v>
      </c>
      <c r="N43" s="130" t="s">
        <v>45</v>
      </c>
      <c r="O43" s="130">
        <f t="shared" si="21"/>
        <v>2802.61</v>
      </c>
      <c r="P43" s="131" t="s">
        <v>52</v>
      </c>
      <c r="Q43" s="135"/>
      <c r="R43" s="133"/>
      <c r="S43" s="134">
        <v>0.25</v>
      </c>
      <c r="T43" s="132"/>
      <c r="U43" s="133"/>
      <c r="V43" s="134">
        <v>0.25</v>
      </c>
      <c r="W43" s="132"/>
      <c r="X43" s="133"/>
      <c r="Y43" s="134">
        <v>0.25</v>
      </c>
      <c r="Z43" s="155"/>
      <c r="AA43" s="133"/>
      <c r="AB43" s="133">
        <v>0.25</v>
      </c>
      <c r="AC43" s="135"/>
      <c r="AD43" s="136"/>
      <c r="AE43" s="134">
        <v>0.25</v>
      </c>
      <c r="AF43" s="136"/>
      <c r="AG43" s="137"/>
      <c r="AH43" s="134">
        <v>0.25</v>
      </c>
      <c r="AI43" s="135"/>
      <c r="AJ43" s="136"/>
      <c r="AK43" s="139">
        <v>0.25</v>
      </c>
      <c r="AL43" s="137"/>
      <c r="AM43" s="136"/>
      <c r="AN43" s="141">
        <v>0.25</v>
      </c>
      <c r="AO43" s="142" t="s">
        <v>53</v>
      </c>
    </row>
    <row r="44" ht="32.25" customHeight="1">
      <c r="B44" s="154" t="s">
        <v>97</v>
      </c>
      <c r="C44" s="167" t="s">
        <v>98</v>
      </c>
      <c r="D44" s="168">
        <v>0.12</v>
      </c>
      <c r="E44" s="125">
        <v>0.12</v>
      </c>
      <c r="F44" s="125">
        <f t="shared" si="22"/>
        <v>0.03</v>
      </c>
      <c r="G44" s="126">
        <v>45663.0</v>
      </c>
      <c r="H44" s="126">
        <v>46022.0</v>
      </c>
      <c r="I44" s="126">
        <v>46022.0</v>
      </c>
      <c r="J44" s="127" t="s">
        <v>93</v>
      </c>
      <c r="K44" s="127" t="s">
        <v>94</v>
      </c>
      <c r="L44" s="128">
        <v>0.0</v>
      </c>
      <c r="M44" s="129">
        <v>2802.61</v>
      </c>
      <c r="N44" s="130" t="s">
        <v>45</v>
      </c>
      <c r="O44" s="130">
        <f t="shared" si="21"/>
        <v>2802.61</v>
      </c>
      <c r="P44" s="131" t="s">
        <v>52</v>
      </c>
      <c r="Q44" s="135"/>
      <c r="R44" s="133"/>
      <c r="S44" s="134"/>
      <c r="T44" s="132"/>
      <c r="U44" s="133"/>
      <c r="V44" s="134">
        <v>1.0</v>
      </c>
      <c r="W44" s="132"/>
      <c r="X44" s="133"/>
      <c r="Y44" s="134"/>
      <c r="Z44" s="155"/>
      <c r="AA44" s="133"/>
      <c r="AB44" s="133">
        <v>0.0</v>
      </c>
      <c r="AC44" s="135"/>
      <c r="AD44" s="136"/>
      <c r="AE44" s="134">
        <v>0.0</v>
      </c>
      <c r="AF44" s="136"/>
      <c r="AG44" s="137"/>
      <c r="AH44" s="134">
        <v>0.0</v>
      </c>
      <c r="AI44" s="134"/>
      <c r="AJ44" s="134"/>
      <c r="AK44" s="134">
        <v>0.0</v>
      </c>
      <c r="AL44" s="137"/>
      <c r="AM44" s="136"/>
      <c r="AN44" s="141">
        <v>0.25</v>
      </c>
      <c r="AO44" s="142" t="s">
        <v>53</v>
      </c>
    </row>
    <row r="45" ht="32.25" customHeight="1">
      <c r="B45" s="154" t="s">
        <v>99</v>
      </c>
      <c r="C45" s="124" t="s">
        <v>100</v>
      </c>
      <c r="D45" s="168">
        <v>0.12</v>
      </c>
      <c r="E45" s="125">
        <v>0.12</v>
      </c>
      <c r="F45" s="125">
        <f t="shared" si="22"/>
        <v>0.12</v>
      </c>
      <c r="G45" s="126">
        <v>45663.0</v>
      </c>
      <c r="H45" s="126">
        <v>46022.0</v>
      </c>
      <c r="I45" s="126">
        <v>46022.0</v>
      </c>
      <c r="J45" s="127" t="s">
        <v>93</v>
      </c>
      <c r="K45" s="127" t="s">
        <v>94</v>
      </c>
      <c r="L45" s="128">
        <v>0.0</v>
      </c>
      <c r="M45" s="129">
        <v>2902.61</v>
      </c>
      <c r="N45" s="130" t="s">
        <v>45</v>
      </c>
      <c r="O45" s="130">
        <f t="shared" si="21"/>
        <v>2902.61</v>
      </c>
      <c r="P45" s="131" t="s">
        <v>52</v>
      </c>
      <c r="Q45" s="135"/>
      <c r="R45" s="133"/>
      <c r="S45" s="134">
        <v>0.25</v>
      </c>
      <c r="T45" s="132"/>
      <c r="U45" s="133"/>
      <c r="V45" s="134">
        <v>0.25</v>
      </c>
      <c r="W45" s="132"/>
      <c r="X45" s="133"/>
      <c r="Y45" s="134">
        <v>0.25</v>
      </c>
      <c r="Z45" s="155"/>
      <c r="AA45" s="133"/>
      <c r="AB45" s="133">
        <v>0.25</v>
      </c>
      <c r="AC45" s="135"/>
      <c r="AD45" s="136"/>
      <c r="AE45" s="134">
        <v>0.25</v>
      </c>
      <c r="AF45" s="136"/>
      <c r="AG45" s="137"/>
      <c r="AH45" s="134">
        <v>0.25</v>
      </c>
      <c r="AI45" s="135"/>
      <c r="AJ45" s="136"/>
      <c r="AK45" s="139">
        <v>0.25</v>
      </c>
      <c r="AL45" s="137"/>
      <c r="AM45" s="136"/>
      <c r="AN45" s="141">
        <v>0.25</v>
      </c>
      <c r="AO45" s="142" t="s">
        <v>53</v>
      </c>
    </row>
    <row r="46" ht="44.25" customHeight="1">
      <c r="B46" s="143" t="s">
        <v>54</v>
      </c>
      <c r="C46" s="103" t="s">
        <v>101</v>
      </c>
      <c r="D46" s="144">
        <f t="shared" ref="D46:F46" si="23">SUM(D47:D48)</f>
        <v>0.5</v>
      </c>
      <c r="E46" s="144">
        <f t="shared" si="23"/>
        <v>0.5</v>
      </c>
      <c r="F46" s="144">
        <f t="shared" si="23"/>
        <v>0.5</v>
      </c>
      <c r="G46" s="145"/>
      <c r="H46" s="146"/>
      <c r="I46" s="146"/>
      <c r="J46" s="162"/>
      <c r="K46" s="147"/>
      <c r="L46" s="148"/>
      <c r="M46" s="205">
        <f>M47+M48</f>
        <v>7882.836</v>
      </c>
      <c r="N46" s="163"/>
      <c r="O46" s="149">
        <f>O47+O48</f>
        <v>7882.836</v>
      </c>
      <c r="P46" s="164"/>
      <c r="Q46" s="150"/>
      <c r="R46" s="165"/>
      <c r="S46" s="115">
        <v>0.25</v>
      </c>
      <c r="T46" s="116"/>
      <c r="U46" s="114"/>
      <c r="V46" s="115">
        <v>0.25</v>
      </c>
      <c r="W46" s="116"/>
      <c r="X46" s="114"/>
      <c r="Y46" s="115">
        <v>0.25</v>
      </c>
      <c r="Z46" s="117"/>
      <c r="AA46" s="114"/>
      <c r="AB46" s="114">
        <v>0.25</v>
      </c>
      <c r="AC46" s="150"/>
      <c r="AD46" s="150"/>
      <c r="AE46" s="151"/>
      <c r="AF46" s="150"/>
      <c r="AG46" s="150"/>
      <c r="AH46" s="151"/>
      <c r="AI46" s="150"/>
      <c r="AJ46" s="150"/>
      <c r="AK46" s="151"/>
      <c r="AL46" s="152"/>
      <c r="AM46" s="150"/>
      <c r="AN46" s="150"/>
      <c r="AO46" s="153"/>
    </row>
    <row r="47" ht="32.25" customHeight="1">
      <c r="B47" s="123" t="s">
        <v>56</v>
      </c>
      <c r="C47" s="124" t="s">
        <v>102</v>
      </c>
      <c r="D47" s="168">
        <v>0.25</v>
      </c>
      <c r="E47" s="125">
        <v>0.25</v>
      </c>
      <c r="F47" s="125">
        <f t="shared" ref="F47:F48" si="24">SUM(AC47:AN47)*0.25</f>
        <v>0.25</v>
      </c>
      <c r="G47" s="126">
        <v>45663.0</v>
      </c>
      <c r="H47" s="126">
        <v>46022.0</v>
      </c>
      <c r="I47" s="126">
        <v>46022.0</v>
      </c>
      <c r="J47" s="127" t="s">
        <v>93</v>
      </c>
      <c r="K47" s="127" t="s">
        <v>51</v>
      </c>
      <c r="L47" s="128">
        <v>0.0</v>
      </c>
      <c r="M47" s="166">
        <v>3941.418</v>
      </c>
      <c r="N47" s="130" t="s">
        <v>45</v>
      </c>
      <c r="O47" s="130">
        <f t="shared" ref="O47:O48" si="25">M47</f>
        <v>3941.418</v>
      </c>
      <c r="P47" s="131" t="s">
        <v>52</v>
      </c>
      <c r="Q47" s="135"/>
      <c r="R47" s="133"/>
      <c r="S47" s="134">
        <v>0.25</v>
      </c>
      <c r="T47" s="135"/>
      <c r="U47" s="135"/>
      <c r="V47" s="134">
        <v>0.25</v>
      </c>
      <c r="W47" s="135"/>
      <c r="X47" s="136"/>
      <c r="Y47" s="134">
        <v>0.25</v>
      </c>
      <c r="Z47" s="137"/>
      <c r="AA47" s="136"/>
      <c r="AB47" s="133">
        <v>0.25</v>
      </c>
      <c r="AC47" s="135"/>
      <c r="AD47" s="136"/>
      <c r="AE47" s="134">
        <v>0.25</v>
      </c>
      <c r="AF47" s="136"/>
      <c r="AG47" s="137"/>
      <c r="AH47" s="134">
        <v>0.25</v>
      </c>
      <c r="AI47" s="135"/>
      <c r="AJ47" s="136"/>
      <c r="AK47" s="139">
        <v>0.25</v>
      </c>
      <c r="AL47" s="137"/>
      <c r="AM47" s="136"/>
      <c r="AN47" s="141">
        <v>0.25</v>
      </c>
      <c r="AO47" s="142" t="s">
        <v>53</v>
      </c>
    </row>
    <row r="48" ht="32.25" customHeight="1">
      <c r="B48" s="206" t="s">
        <v>59</v>
      </c>
      <c r="C48" s="167" t="s">
        <v>103</v>
      </c>
      <c r="D48" s="170">
        <v>0.25</v>
      </c>
      <c r="E48" s="170">
        <v>0.25</v>
      </c>
      <c r="F48" s="125">
        <f t="shared" si="24"/>
        <v>0.25</v>
      </c>
      <c r="G48" s="171">
        <v>45663.0</v>
      </c>
      <c r="H48" s="171">
        <v>46022.0</v>
      </c>
      <c r="I48" s="126">
        <v>46022.0</v>
      </c>
      <c r="J48" s="172" t="s">
        <v>93</v>
      </c>
      <c r="K48" s="172" t="s">
        <v>51</v>
      </c>
      <c r="L48" s="173">
        <v>0.0</v>
      </c>
      <c r="M48" s="207">
        <v>3941.418</v>
      </c>
      <c r="N48" s="130" t="s">
        <v>45</v>
      </c>
      <c r="O48" s="130">
        <f t="shared" si="25"/>
        <v>3941.418</v>
      </c>
      <c r="P48" s="131" t="s">
        <v>52</v>
      </c>
      <c r="Q48" s="135"/>
      <c r="R48" s="133"/>
      <c r="S48" s="134">
        <v>0.25</v>
      </c>
      <c r="T48" s="135"/>
      <c r="U48" s="135"/>
      <c r="V48" s="134">
        <v>0.25</v>
      </c>
      <c r="W48" s="135"/>
      <c r="X48" s="136"/>
      <c r="Y48" s="134">
        <v>0.25</v>
      </c>
      <c r="Z48" s="137"/>
      <c r="AA48" s="136"/>
      <c r="AB48" s="133">
        <v>0.25</v>
      </c>
      <c r="AC48" s="135"/>
      <c r="AD48" s="176"/>
      <c r="AE48" s="177">
        <v>0.25</v>
      </c>
      <c r="AF48" s="176"/>
      <c r="AG48" s="208"/>
      <c r="AH48" s="177">
        <v>0.25</v>
      </c>
      <c r="AI48" s="175"/>
      <c r="AJ48" s="176"/>
      <c r="AK48" s="209">
        <v>0.25</v>
      </c>
      <c r="AL48" s="208"/>
      <c r="AM48" s="176"/>
      <c r="AN48" s="180">
        <v>0.25</v>
      </c>
      <c r="AO48" s="181" t="s">
        <v>53</v>
      </c>
    </row>
    <row r="49" ht="30.0" customHeight="1">
      <c r="A49" s="70"/>
      <c r="B49" s="186" t="s">
        <v>43</v>
      </c>
      <c r="C49" s="186" t="s">
        <v>104</v>
      </c>
      <c r="D49" s="187">
        <f t="shared" ref="D49:F49" si="26">D50+D54+D56+D58+D60</f>
        <v>1</v>
      </c>
      <c r="E49" s="187">
        <f t="shared" si="26"/>
        <v>0.99988</v>
      </c>
      <c r="F49" s="187">
        <f t="shared" si="26"/>
        <v>0.85188</v>
      </c>
      <c r="G49" s="188"/>
      <c r="H49" s="188"/>
      <c r="I49" s="188"/>
      <c r="J49" s="188"/>
      <c r="K49" s="188"/>
      <c r="L49" s="210">
        <f>L50+L54+L60</f>
        <v>25905.19</v>
      </c>
      <c r="M49" s="211">
        <f>+M50+M54+M56+M58</f>
        <v>171406</v>
      </c>
      <c r="N49" s="191" t="s">
        <v>45</v>
      </c>
      <c r="O49" s="212">
        <f>O54+O56+O58</f>
        <v>169656</v>
      </c>
      <c r="P49" s="213"/>
      <c r="Q49" s="214"/>
      <c r="R49" s="215"/>
      <c r="S49" s="216"/>
      <c r="T49" s="92"/>
      <c r="U49" s="93"/>
      <c r="V49" s="94"/>
      <c r="W49" s="92"/>
      <c r="X49" s="93"/>
      <c r="Y49" s="94"/>
      <c r="Z49" s="95"/>
      <c r="AA49" s="93"/>
      <c r="AB49" s="93"/>
      <c r="AC49" s="195"/>
      <c r="AD49" s="196"/>
      <c r="AE49" s="197"/>
      <c r="AF49" s="196"/>
      <c r="AG49" s="198"/>
      <c r="AH49" s="197"/>
      <c r="AI49" s="195"/>
      <c r="AJ49" s="196"/>
      <c r="AK49" s="199"/>
      <c r="AL49" s="198"/>
      <c r="AM49" s="196"/>
      <c r="AN49" s="197"/>
      <c r="AO49" s="194"/>
    </row>
    <row r="50" ht="50.25" customHeight="1">
      <c r="B50" s="102" t="s">
        <v>46</v>
      </c>
      <c r="C50" s="200" t="s">
        <v>105</v>
      </c>
      <c r="D50" s="104">
        <f t="shared" ref="D50:F50" si="27">SUM(D51:D53)</f>
        <v>0.3</v>
      </c>
      <c r="E50" s="104">
        <f t="shared" si="27"/>
        <v>0.29996</v>
      </c>
      <c r="F50" s="104">
        <f t="shared" si="27"/>
        <v>0.1515</v>
      </c>
      <c r="G50" s="105"/>
      <c r="H50" s="105"/>
      <c r="I50" s="105"/>
      <c r="J50" s="107"/>
      <c r="K50" s="106"/>
      <c r="L50" s="217">
        <f>SUM(L51:L53)</f>
        <v>2170.1</v>
      </c>
      <c r="M50" s="201">
        <f>M51+M52+M53</f>
        <v>1750</v>
      </c>
      <c r="N50" s="163"/>
      <c r="O50" s="163">
        <f>O51+O52+O53</f>
        <v>0</v>
      </c>
      <c r="P50" s="164"/>
      <c r="Q50" s="150">
        <v>0.0833</v>
      </c>
      <c r="R50" s="165">
        <v>0.0833</v>
      </c>
      <c r="S50" s="169">
        <v>0.0833</v>
      </c>
      <c r="T50" s="116">
        <v>0.0833</v>
      </c>
      <c r="U50" s="114">
        <v>0.0833</v>
      </c>
      <c r="V50" s="115">
        <v>0.0833</v>
      </c>
      <c r="W50" s="116">
        <v>0.0833</v>
      </c>
      <c r="X50" s="114">
        <v>0.0833</v>
      </c>
      <c r="Y50" s="115">
        <v>0.0833</v>
      </c>
      <c r="Z50" s="117">
        <v>0.0833</v>
      </c>
      <c r="AA50" s="114">
        <v>0.0833</v>
      </c>
      <c r="AB50" s="114">
        <v>0.0833</v>
      </c>
      <c r="AC50" s="118"/>
      <c r="AD50" s="118"/>
      <c r="AE50" s="203"/>
      <c r="AF50" s="118"/>
      <c r="AG50" s="118"/>
      <c r="AH50" s="203"/>
      <c r="AI50" s="118"/>
      <c r="AJ50" s="118"/>
      <c r="AK50" s="203"/>
      <c r="AL50" s="120"/>
      <c r="AM50" s="118"/>
      <c r="AN50" s="118"/>
      <c r="AO50" s="122"/>
    </row>
    <row r="51" ht="32.25" customHeight="1">
      <c r="B51" s="154" t="s">
        <v>48</v>
      </c>
      <c r="C51" s="124" t="s">
        <v>106</v>
      </c>
      <c r="D51" s="168">
        <v>0.1</v>
      </c>
      <c r="E51" s="125">
        <f t="shared" ref="E51:E52" si="28">SUM(Q51:AB51)*D51</f>
        <v>0.09996</v>
      </c>
      <c r="F51" s="125">
        <f t="shared" ref="F51:F53" si="29">SUM(AC51:AN51)*0.1</f>
        <v>0.06636</v>
      </c>
      <c r="G51" s="126">
        <v>45663.0</v>
      </c>
      <c r="H51" s="126">
        <v>46022.0</v>
      </c>
      <c r="I51" s="126">
        <v>46022.0</v>
      </c>
      <c r="J51" s="127" t="s">
        <v>107</v>
      </c>
      <c r="K51" s="127" t="s">
        <v>108</v>
      </c>
      <c r="L51" s="218"/>
      <c r="M51" s="129"/>
      <c r="N51" s="130" t="s">
        <v>45</v>
      </c>
      <c r="O51" s="130"/>
      <c r="P51" s="131"/>
      <c r="Q51" s="135">
        <v>0.0833</v>
      </c>
      <c r="R51" s="133">
        <v>0.0833</v>
      </c>
      <c r="S51" s="134">
        <v>0.0833</v>
      </c>
      <c r="T51" s="132">
        <v>0.0833</v>
      </c>
      <c r="U51" s="133">
        <v>0.0833</v>
      </c>
      <c r="V51" s="134">
        <v>0.0833</v>
      </c>
      <c r="W51" s="132">
        <v>0.0833</v>
      </c>
      <c r="X51" s="133">
        <v>0.0833</v>
      </c>
      <c r="Y51" s="134">
        <v>0.0833</v>
      </c>
      <c r="Z51" s="155">
        <v>0.0833</v>
      </c>
      <c r="AA51" s="133">
        <v>0.0833</v>
      </c>
      <c r="AB51" s="133">
        <v>0.0833</v>
      </c>
      <c r="AC51" s="175">
        <v>0.0</v>
      </c>
      <c r="AD51" s="176">
        <v>0.0</v>
      </c>
      <c r="AE51" s="177">
        <v>0.1249</v>
      </c>
      <c r="AF51" s="176">
        <v>0.0482</v>
      </c>
      <c r="AG51" s="219">
        <v>0.0678</v>
      </c>
      <c r="AH51" s="220">
        <v>0.0823</v>
      </c>
      <c r="AI51" s="135">
        <v>0.0422</v>
      </c>
      <c r="AJ51" s="176">
        <v>0.0773</v>
      </c>
      <c r="AK51" s="139">
        <v>0.0397</v>
      </c>
      <c r="AL51" s="140">
        <v>0.0604</v>
      </c>
      <c r="AM51" s="138">
        <v>0.0604</v>
      </c>
      <c r="AN51" s="141">
        <v>0.0604</v>
      </c>
      <c r="AO51" s="142" t="s">
        <v>53</v>
      </c>
    </row>
    <row r="52" ht="32.25" customHeight="1">
      <c r="B52" s="156" t="s">
        <v>48</v>
      </c>
      <c r="C52" s="167" t="s">
        <v>109</v>
      </c>
      <c r="D52" s="170">
        <v>0.1</v>
      </c>
      <c r="E52" s="170">
        <f t="shared" si="28"/>
        <v>0.1</v>
      </c>
      <c r="F52" s="125">
        <f t="shared" si="29"/>
        <v>0</v>
      </c>
      <c r="G52" s="171">
        <v>45663.0</v>
      </c>
      <c r="H52" s="171">
        <v>46022.0</v>
      </c>
      <c r="I52" s="126">
        <v>46022.0</v>
      </c>
      <c r="J52" s="127" t="s">
        <v>107</v>
      </c>
      <c r="K52" s="172" t="s">
        <v>63</v>
      </c>
      <c r="L52" s="218" t="s">
        <v>110</v>
      </c>
      <c r="M52" s="207"/>
      <c r="N52" s="130" t="s">
        <v>45</v>
      </c>
      <c r="O52" s="130"/>
      <c r="P52" s="131"/>
      <c r="Q52" s="135">
        <v>0.0</v>
      </c>
      <c r="R52" s="133">
        <v>1.0</v>
      </c>
      <c r="S52" s="134">
        <v>0.0</v>
      </c>
      <c r="T52" s="134">
        <v>0.0</v>
      </c>
      <c r="U52" s="134">
        <v>0.0</v>
      </c>
      <c r="V52" s="134">
        <v>0.0</v>
      </c>
      <c r="W52" s="134">
        <v>0.0</v>
      </c>
      <c r="X52" s="134">
        <v>0.0</v>
      </c>
      <c r="Y52" s="134">
        <v>0.0</v>
      </c>
      <c r="Z52" s="134">
        <v>0.0</v>
      </c>
      <c r="AA52" s="134">
        <v>0.0</v>
      </c>
      <c r="AB52" s="134">
        <v>0.0</v>
      </c>
      <c r="AC52" s="134">
        <v>0.0</v>
      </c>
      <c r="AD52" s="176">
        <v>0.0</v>
      </c>
      <c r="AE52" s="177">
        <v>0.0</v>
      </c>
      <c r="AF52" s="176">
        <v>0.0</v>
      </c>
      <c r="AG52" s="208">
        <v>0.0</v>
      </c>
      <c r="AH52" s="177">
        <v>0.0</v>
      </c>
      <c r="AI52" s="175">
        <v>0.0</v>
      </c>
      <c r="AJ52" s="176">
        <v>0.0</v>
      </c>
      <c r="AK52" s="209">
        <v>0.0</v>
      </c>
      <c r="AL52" s="178">
        <v>0.0</v>
      </c>
      <c r="AM52" s="179">
        <v>0.0</v>
      </c>
      <c r="AN52" s="180">
        <v>0.0</v>
      </c>
      <c r="AO52" s="181" t="s">
        <v>111</v>
      </c>
    </row>
    <row r="53" ht="32.25" customHeight="1">
      <c r="B53" s="156" t="s">
        <v>48</v>
      </c>
      <c r="C53" s="167" t="s">
        <v>112</v>
      </c>
      <c r="D53" s="170">
        <v>0.1</v>
      </c>
      <c r="E53" s="170">
        <v>0.1</v>
      </c>
      <c r="F53" s="125">
        <f t="shared" si="29"/>
        <v>0.08514</v>
      </c>
      <c r="G53" s="171">
        <v>45663.0</v>
      </c>
      <c r="H53" s="171">
        <v>46022.0</v>
      </c>
      <c r="I53" s="126">
        <v>46022.0</v>
      </c>
      <c r="J53" s="127" t="s">
        <v>107</v>
      </c>
      <c r="K53" s="172" t="s">
        <v>63</v>
      </c>
      <c r="L53" s="218">
        <v>2170.1</v>
      </c>
      <c r="M53" s="207">
        <v>1750.0</v>
      </c>
      <c r="N53" s="130" t="s">
        <v>45</v>
      </c>
      <c r="O53" s="130"/>
      <c r="P53" s="131">
        <v>140201.0</v>
      </c>
      <c r="Q53" s="135">
        <v>0.0833</v>
      </c>
      <c r="R53" s="133">
        <v>0.0833</v>
      </c>
      <c r="S53" s="134">
        <v>0.0833</v>
      </c>
      <c r="T53" s="132">
        <v>0.0833</v>
      </c>
      <c r="U53" s="133">
        <v>0.0833</v>
      </c>
      <c r="V53" s="134">
        <v>0.0833</v>
      </c>
      <c r="W53" s="132">
        <v>0.0833</v>
      </c>
      <c r="X53" s="133">
        <v>0.0833</v>
      </c>
      <c r="Y53" s="134">
        <v>0.0833</v>
      </c>
      <c r="Z53" s="155">
        <v>0.0833</v>
      </c>
      <c r="AA53" s="133">
        <v>0.0833</v>
      </c>
      <c r="AB53" s="133">
        <v>0.0833</v>
      </c>
      <c r="AC53" s="175">
        <v>0.1039</v>
      </c>
      <c r="AD53" s="176">
        <v>0.1039</v>
      </c>
      <c r="AE53" s="177">
        <v>0.1039</v>
      </c>
      <c r="AF53" s="176">
        <v>0.0596</v>
      </c>
      <c r="AG53" s="208">
        <v>0.0</v>
      </c>
      <c r="AH53" s="177">
        <v>0.054</v>
      </c>
      <c r="AI53" s="175">
        <v>0.0</v>
      </c>
      <c r="AJ53" s="176">
        <v>0.1764</v>
      </c>
      <c r="AK53" s="209">
        <v>0.1678</v>
      </c>
      <c r="AL53" s="178">
        <v>0.0273</v>
      </c>
      <c r="AM53" s="179">
        <v>0.0273</v>
      </c>
      <c r="AN53" s="180">
        <v>0.0273</v>
      </c>
      <c r="AO53" s="181"/>
    </row>
    <row r="54" ht="44.25" customHeight="1">
      <c r="B54" s="143" t="s">
        <v>54</v>
      </c>
      <c r="C54" s="103" t="s">
        <v>113</v>
      </c>
      <c r="D54" s="144">
        <f t="shared" ref="D54:F54" si="30">SUM(D55)</f>
        <v>0.2</v>
      </c>
      <c r="E54" s="144">
        <f t="shared" si="30"/>
        <v>0.2</v>
      </c>
      <c r="F54" s="144">
        <f t="shared" si="30"/>
        <v>0.20044</v>
      </c>
      <c r="G54" s="145"/>
      <c r="H54" s="146"/>
      <c r="I54" s="146"/>
      <c r="J54" s="162"/>
      <c r="K54" s="147"/>
      <c r="L54" s="217">
        <f>SUM(L55)</f>
        <v>21326</v>
      </c>
      <c r="M54" s="205">
        <f>M55</f>
        <v>56552</v>
      </c>
      <c r="N54" s="163"/>
      <c r="O54" s="163">
        <f>O55</f>
        <v>56552</v>
      </c>
      <c r="P54" s="164"/>
      <c r="Q54" s="150"/>
      <c r="R54" s="165"/>
      <c r="S54" s="115"/>
      <c r="T54" s="116">
        <v>0.0833</v>
      </c>
      <c r="U54" s="114">
        <v>0.0833</v>
      </c>
      <c r="V54" s="115">
        <v>0.0833</v>
      </c>
      <c r="W54" s="116">
        <v>0.0833</v>
      </c>
      <c r="X54" s="114">
        <v>0.0833</v>
      </c>
      <c r="Y54" s="115">
        <v>0.0833</v>
      </c>
      <c r="Z54" s="117">
        <v>0.0833</v>
      </c>
      <c r="AA54" s="114">
        <v>0.0833</v>
      </c>
      <c r="AB54" s="114">
        <v>0.0833</v>
      </c>
      <c r="AC54" s="150"/>
      <c r="AD54" s="150"/>
      <c r="AE54" s="151"/>
      <c r="AF54" s="150"/>
      <c r="AG54" s="150"/>
      <c r="AH54" s="151"/>
      <c r="AI54" s="150"/>
      <c r="AJ54" s="150"/>
      <c r="AK54" s="151"/>
      <c r="AL54" s="152"/>
      <c r="AM54" s="150"/>
      <c r="AN54" s="150"/>
      <c r="AO54" s="153"/>
    </row>
    <row r="55" ht="32.25" customHeight="1">
      <c r="B55" s="123" t="s">
        <v>56</v>
      </c>
      <c r="C55" s="124" t="s">
        <v>114</v>
      </c>
      <c r="D55" s="125">
        <v>0.2</v>
      </c>
      <c r="E55" s="221">
        <v>0.2</v>
      </c>
      <c r="F55" s="125">
        <f>SUM(AC55:AN55)*0.2</f>
        <v>0.20044</v>
      </c>
      <c r="G55" s="126">
        <v>45663.0</v>
      </c>
      <c r="H55" s="126">
        <v>46022.0</v>
      </c>
      <c r="I55" s="126">
        <v>46022.0</v>
      </c>
      <c r="J55" s="127" t="s">
        <v>107</v>
      </c>
      <c r="K55" s="222" t="s">
        <v>115</v>
      </c>
      <c r="L55" s="218">
        <v>21326.0</v>
      </c>
      <c r="M55" s="166">
        <v>56552.0</v>
      </c>
      <c r="N55" s="130" t="s">
        <v>45</v>
      </c>
      <c r="O55" s="130">
        <f>M55</f>
        <v>56552</v>
      </c>
      <c r="P55" s="131" t="s">
        <v>52</v>
      </c>
      <c r="Q55" s="135">
        <v>0.0833</v>
      </c>
      <c r="R55" s="133">
        <v>0.0833</v>
      </c>
      <c r="S55" s="134">
        <v>0.0833</v>
      </c>
      <c r="T55" s="132">
        <v>0.0833</v>
      </c>
      <c r="U55" s="133">
        <v>0.0833</v>
      </c>
      <c r="V55" s="134">
        <v>0.0833</v>
      </c>
      <c r="W55" s="132">
        <v>0.0833</v>
      </c>
      <c r="X55" s="133">
        <v>0.0833</v>
      </c>
      <c r="Y55" s="134">
        <v>0.0833</v>
      </c>
      <c r="Z55" s="155">
        <v>0.0833</v>
      </c>
      <c r="AA55" s="133">
        <v>0.0833</v>
      </c>
      <c r="AB55" s="133">
        <v>0.0833</v>
      </c>
      <c r="AC55" s="135">
        <v>0.0909</v>
      </c>
      <c r="AD55" s="136">
        <v>0.0366</v>
      </c>
      <c r="AE55" s="134">
        <v>0.0691</v>
      </c>
      <c r="AF55" s="136">
        <v>0.2582</v>
      </c>
      <c r="AG55" s="136">
        <v>0.0416</v>
      </c>
      <c r="AH55" s="136">
        <v>0.0406</v>
      </c>
      <c r="AI55" s="135">
        <v>0.0666</v>
      </c>
      <c r="AJ55" s="136">
        <v>0.0778</v>
      </c>
      <c r="AK55" s="139">
        <v>0.0709</v>
      </c>
      <c r="AL55" s="140">
        <v>0.0833</v>
      </c>
      <c r="AM55" s="138">
        <v>0.0833</v>
      </c>
      <c r="AN55" s="141">
        <v>0.0833</v>
      </c>
      <c r="AO55" s="142" t="s">
        <v>53</v>
      </c>
    </row>
    <row r="56" ht="32.25" customHeight="1">
      <c r="B56" s="143" t="s">
        <v>66</v>
      </c>
      <c r="C56" s="103" t="s">
        <v>116</v>
      </c>
      <c r="D56" s="144">
        <f t="shared" ref="D56:F56" si="31">SUM(D57)</f>
        <v>0.2</v>
      </c>
      <c r="E56" s="144">
        <f t="shared" si="31"/>
        <v>0.2</v>
      </c>
      <c r="F56" s="144">
        <f t="shared" si="31"/>
        <v>0.2</v>
      </c>
      <c r="G56" s="145"/>
      <c r="H56" s="146"/>
      <c r="I56" s="146"/>
      <c r="J56" s="162"/>
      <c r="K56" s="147"/>
      <c r="L56" s="223"/>
      <c r="M56" s="109">
        <f>M57</f>
        <v>56552</v>
      </c>
      <c r="N56" s="163"/>
      <c r="O56" s="163">
        <f>O57</f>
        <v>56552</v>
      </c>
      <c r="P56" s="164"/>
      <c r="Q56" s="150"/>
      <c r="R56" s="165"/>
      <c r="S56" s="115"/>
      <c r="T56" s="116"/>
      <c r="U56" s="114"/>
      <c r="V56" s="115">
        <v>1.0</v>
      </c>
      <c r="W56" s="116"/>
      <c r="X56" s="114"/>
      <c r="Y56" s="115"/>
      <c r="Z56" s="117"/>
      <c r="AA56" s="114"/>
      <c r="AB56" s="114"/>
      <c r="AC56" s="150"/>
      <c r="AD56" s="150"/>
      <c r="AE56" s="151"/>
      <c r="AF56" s="150"/>
      <c r="AG56" s="150"/>
      <c r="AH56" s="151"/>
      <c r="AI56" s="150"/>
      <c r="AJ56" s="150"/>
      <c r="AK56" s="151"/>
      <c r="AL56" s="152"/>
      <c r="AM56" s="150"/>
      <c r="AN56" s="150"/>
      <c r="AO56" s="153"/>
    </row>
    <row r="57" ht="32.25" customHeight="1">
      <c r="B57" s="123" t="s">
        <v>68</v>
      </c>
      <c r="C57" s="124" t="s">
        <v>117</v>
      </c>
      <c r="D57" s="125">
        <v>0.2</v>
      </c>
      <c r="E57" s="125">
        <f>SUM(Q57:AB57)*D57</f>
        <v>0.2</v>
      </c>
      <c r="F57" s="125">
        <f>SUM(AC57:AN57)*0.2</f>
        <v>0.2</v>
      </c>
      <c r="G57" s="126">
        <v>45663.0</v>
      </c>
      <c r="H57" s="126">
        <v>46022.0</v>
      </c>
      <c r="I57" s="126">
        <v>46022.0</v>
      </c>
      <c r="J57" s="127" t="s">
        <v>107</v>
      </c>
      <c r="K57" s="127" t="s">
        <v>63</v>
      </c>
      <c r="L57" s="218"/>
      <c r="M57" s="166">
        <v>56552.0</v>
      </c>
      <c r="N57" s="130" t="s">
        <v>45</v>
      </c>
      <c r="O57" s="130">
        <f>M57</f>
        <v>56552</v>
      </c>
      <c r="P57" s="131" t="s">
        <v>52</v>
      </c>
      <c r="Q57" s="135"/>
      <c r="R57" s="133"/>
      <c r="S57" s="134"/>
      <c r="T57" s="132"/>
      <c r="U57" s="133"/>
      <c r="V57" s="134">
        <v>1.0</v>
      </c>
      <c r="W57" s="132"/>
      <c r="X57" s="133"/>
      <c r="Y57" s="134"/>
      <c r="Z57" s="155"/>
      <c r="AA57" s="133"/>
      <c r="AB57" s="133"/>
      <c r="AC57" s="135">
        <v>0.0</v>
      </c>
      <c r="AD57" s="136">
        <v>0.0</v>
      </c>
      <c r="AE57" s="134">
        <v>0.0</v>
      </c>
      <c r="AF57" s="136">
        <v>0.0</v>
      </c>
      <c r="AG57" s="137">
        <v>0.0</v>
      </c>
      <c r="AH57" s="134">
        <v>1.0</v>
      </c>
      <c r="AI57" s="135">
        <v>0.0</v>
      </c>
      <c r="AJ57" s="136">
        <v>0.0</v>
      </c>
      <c r="AK57" s="139">
        <v>0.0</v>
      </c>
      <c r="AL57" s="140">
        <v>0.0</v>
      </c>
      <c r="AM57" s="138">
        <v>0.0</v>
      </c>
      <c r="AN57" s="141">
        <v>0.0</v>
      </c>
      <c r="AO57" s="142"/>
    </row>
    <row r="58" ht="32.25" customHeight="1">
      <c r="B58" s="143" t="s">
        <v>70</v>
      </c>
      <c r="C58" s="103" t="s">
        <v>118</v>
      </c>
      <c r="D58" s="144">
        <f t="shared" ref="D58:F58" si="32">SUM(D59)</f>
        <v>0.2</v>
      </c>
      <c r="E58" s="144">
        <f t="shared" si="32"/>
        <v>0.19992</v>
      </c>
      <c r="F58" s="144">
        <f t="shared" si="32"/>
        <v>0.19994</v>
      </c>
      <c r="G58" s="145"/>
      <c r="H58" s="146"/>
      <c r="I58" s="146"/>
      <c r="J58" s="162"/>
      <c r="K58" s="147"/>
      <c r="L58" s="223"/>
      <c r="M58" s="109">
        <f>M59</f>
        <v>56552</v>
      </c>
      <c r="N58" s="163"/>
      <c r="O58" s="163">
        <f>O59</f>
        <v>56552</v>
      </c>
      <c r="P58" s="164"/>
      <c r="Q58" s="150"/>
      <c r="R58" s="165"/>
      <c r="S58" s="169"/>
      <c r="T58" s="116">
        <v>0.1666</v>
      </c>
      <c r="U58" s="114">
        <v>0.1666</v>
      </c>
      <c r="V58" s="115">
        <v>0.1666</v>
      </c>
      <c r="W58" s="116"/>
      <c r="X58" s="114"/>
      <c r="Y58" s="115"/>
      <c r="Z58" s="117"/>
      <c r="AA58" s="114"/>
      <c r="AB58" s="114"/>
      <c r="AC58" s="150"/>
      <c r="AD58" s="150"/>
      <c r="AE58" s="151"/>
      <c r="AF58" s="150"/>
      <c r="AG58" s="150"/>
      <c r="AH58" s="151"/>
      <c r="AI58" s="150"/>
      <c r="AJ58" s="150"/>
      <c r="AK58" s="151"/>
      <c r="AL58" s="152"/>
      <c r="AM58" s="150"/>
      <c r="AN58" s="150"/>
      <c r="AO58" s="153"/>
    </row>
    <row r="59" ht="32.25" customHeight="1">
      <c r="B59" s="123" t="s">
        <v>72</v>
      </c>
      <c r="C59" s="124" t="s">
        <v>119</v>
      </c>
      <c r="D59" s="125">
        <v>0.2</v>
      </c>
      <c r="E59" s="125">
        <f>SUM(Q59:AB59)*D59</f>
        <v>0.19992</v>
      </c>
      <c r="F59" s="125">
        <f>SUM(AC59:AN59)*0.2</f>
        <v>0.19994</v>
      </c>
      <c r="G59" s="126">
        <v>45663.0</v>
      </c>
      <c r="H59" s="126">
        <v>46022.0</v>
      </c>
      <c r="I59" s="126">
        <v>46022.0</v>
      </c>
      <c r="J59" s="127" t="s">
        <v>107</v>
      </c>
      <c r="K59" s="127" t="s">
        <v>120</v>
      </c>
      <c r="L59" s="218"/>
      <c r="M59" s="166">
        <v>56552.0</v>
      </c>
      <c r="N59" s="130" t="s">
        <v>45</v>
      </c>
      <c r="O59" s="130">
        <f>M59</f>
        <v>56552</v>
      </c>
      <c r="P59" s="131" t="s">
        <v>52</v>
      </c>
      <c r="Q59" s="135">
        <v>0.0833</v>
      </c>
      <c r="R59" s="136">
        <v>0.0833</v>
      </c>
      <c r="S59" s="134">
        <v>0.0833</v>
      </c>
      <c r="T59" s="135">
        <v>0.0833</v>
      </c>
      <c r="U59" s="136">
        <v>0.0833</v>
      </c>
      <c r="V59" s="134">
        <v>0.0833</v>
      </c>
      <c r="W59" s="135">
        <v>0.0833</v>
      </c>
      <c r="X59" s="136">
        <v>0.0833</v>
      </c>
      <c r="Y59" s="134">
        <v>0.0833</v>
      </c>
      <c r="Z59" s="137">
        <v>0.0833</v>
      </c>
      <c r="AA59" s="136">
        <v>0.0833</v>
      </c>
      <c r="AB59" s="133">
        <v>0.0833</v>
      </c>
      <c r="AC59" s="135">
        <v>0.0833</v>
      </c>
      <c r="AD59" s="135">
        <v>0.0833</v>
      </c>
      <c r="AE59" s="135">
        <v>0.0833</v>
      </c>
      <c r="AF59" s="135">
        <v>0.0833</v>
      </c>
      <c r="AG59" s="135">
        <v>0.0833</v>
      </c>
      <c r="AH59" s="135">
        <v>0.0833</v>
      </c>
      <c r="AI59" s="135">
        <v>0.0833</v>
      </c>
      <c r="AJ59" s="136">
        <v>0.0833</v>
      </c>
      <c r="AK59" s="139">
        <v>0.0833</v>
      </c>
      <c r="AL59" s="140">
        <v>0.0833</v>
      </c>
      <c r="AM59" s="138">
        <v>0.0833</v>
      </c>
      <c r="AN59" s="141">
        <v>0.0834</v>
      </c>
      <c r="AO59" s="142" t="s">
        <v>53</v>
      </c>
    </row>
    <row r="60" ht="32.25" customHeight="1">
      <c r="B60" s="143" t="s">
        <v>76</v>
      </c>
      <c r="C60" s="103" t="s">
        <v>121</v>
      </c>
      <c r="D60" s="144">
        <f t="shared" ref="D60:F60" si="33">SUM(D61)</f>
        <v>0.1</v>
      </c>
      <c r="E60" s="144">
        <f t="shared" si="33"/>
        <v>0.1</v>
      </c>
      <c r="F60" s="144">
        <f t="shared" si="33"/>
        <v>0.1</v>
      </c>
      <c r="G60" s="145"/>
      <c r="H60" s="146"/>
      <c r="I60" s="146"/>
      <c r="J60" s="162"/>
      <c r="K60" s="147"/>
      <c r="L60" s="217">
        <f>SUM(L61)</f>
        <v>2409.09</v>
      </c>
      <c r="M60" s="109" t="s">
        <v>110</v>
      </c>
      <c r="N60" s="163"/>
      <c r="O60" s="163" t="str">
        <f>O61</f>
        <v/>
      </c>
      <c r="P60" s="164"/>
      <c r="Q60" s="150"/>
      <c r="R60" s="165"/>
      <c r="S60" s="115"/>
      <c r="T60" s="116"/>
      <c r="U60" s="114"/>
      <c r="V60" s="115"/>
      <c r="W60" s="116"/>
      <c r="X60" s="114">
        <v>0.5</v>
      </c>
      <c r="Y60" s="115"/>
      <c r="Z60" s="117"/>
      <c r="AA60" s="114"/>
      <c r="AB60" s="114"/>
      <c r="AC60" s="150"/>
      <c r="AD60" s="150"/>
      <c r="AE60" s="151"/>
      <c r="AF60" s="150"/>
      <c r="AG60" s="150"/>
      <c r="AH60" s="151"/>
      <c r="AI60" s="150"/>
      <c r="AJ60" s="150"/>
      <c r="AK60" s="151"/>
      <c r="AL60" s="152"/>
      <c r="AM60" s="150"/>
      <c r="AN60" s="150"/>
      <c r="AO60" s="153"/>
    </row>
    <row r="61" ht="32.25" customHeight="1">
      <c r="B61" s="123" t="s">
        <v>72</v>
      </c>
      <c r="C61" s="124" t="s">
        <v>122</v>
      </c>
      <c r="D61" s="125">
        <v>0.1</v>
      </c>
      <c r="E61" s="125">
        <v>0.1</v>
      </c>
      <c r="F61" s="125">
        <f>SUM(AC61:AN61)*0.1</f>
        <v>0.1</v>
      </c>
      <c r="G61" s="126">
        <v>45663.0</v>
      </c>
      <c r="H61" s="126">
        <v>46022.0</v>
      </c>
      <c r="I61" s="126">
        <v>46022.0</v>
      </c>
      <c r="J61" s="127" t="s">
        <v>123</v>
      </c>
      <c r="K61" s="127" t="s">
        <v>120</v>
      </c>
      <c r="L61" s="128">
        <v>2409.09</v>
      </c>
      <c r="M61" s="166" t="s">
        <v>110</v>
      </c>
      <c r="N61" s="130" t="s">
        <v>45</v>
      </c>
      <c r="O61" s="130"/>
      <c r="P61" s="131">
        <v>140399.0</v>
      </c>
      <c r="Q61" s="135">
        <v>0.5</v>
      </c>
      <c r="R61" s="133"/>
      <c r="S61" s="224"/>
      <c r="T61" s="135"/>
      <c r="U61" s="135"/>
      <c r="V61" s="224"/>
      <c r="W61" s="135"/>
      <c r="X61" s="133">
        <v>0.5</v>
      </c>
      <c r="Y61" s="224"/>
      <c r="Z61" s="137"/>
      <c r="AA61" s="136"/>
      <c r="AB61" s="133"/>
      <c r="AC61" s="135">
        <v>0.0</v>
      </c>
      <c r="AD61" s="136">
        <v>0.0</v>
      </c>
      <c r="AE61" s="134">
        <v>0.0</v>
      </c>
      <c r="AF61" s="136">
        <v>0.0</v>
      </c>
      <c r="AG61" s="137">
        <v>0.0</v>
      </c>
      <c r="AH61" s="134">
        <v>1.0</v>
      </c>
      <c r="AI61" s="135">
        <v>0.0</v>
      </c>
      <c r="AJ61" s="136">
        <v>0.0</v>
      </c>
      <c r="AK61" s="139">
        <v>0.0</v>
      </c>
      <c r="AL61" s="140">
        <v>0.0</v>
      </c>
      <c r="AM61" s="138">
        <v>0.0</v>
      </c>
      <c r="AN61" s="141">
        <v>0.0</v>
      </c>
      <c r="AO61" s="142" t="s">
        <v>53</v>
      </c>
    </row>
    <row r="62" ht="30.0" customHeight="1">
      <c r="A62" s="70"/>
      <c r="B62" s="186" t="s">
        <v>43</v>
      </c>
      <c r="C62" s="215" t="s">
        <v>124</v>
      </c>
      <c r="D62" s="187">
        <f t="shared" ref="D62:F62" si="34">D63+D65+D69+D71+D73+D77+D79</f>
        <v>1</v>
      </c>
      <c r="E62" s="187">
        <f t="shared" si="34"/>
        <v>0.99988</v>
      </c>
      <c r="F62" s="187">
        <f t="shared" si="34"/>
        <v>0.581085</v>
      </c>
      <c r="G62" s="188"/>
      <c r="H62" s="188"/>
      <c r="I62" s="188"/>
      <c r="J62" s="188"/>
      <c r="K62" s="188"/>
      <c r="L62" s="189"/>
      <c r="M62" s="190">
        <f>M63+M65+M69+M71+M73+M77+M79</f>
        <v>60753.75</v>
      </c>
      <c r="N62" s="225" t="s">
        <v>45</v>
      </c>
      <c r="O62" s="225">
        <f>O63+O65+O69+O71+O73+O77+O79</f>
        <v>60753.75</v>
      </c>
      <c r="P62" s="226"/>
      <c r="Q62" s="194"/>
      <c r="R62" s="194"/>
      <c r="S62" s="94"/>
      <c r="T62" s="92"/>
      <c r="U62" s="93"/>
      <c r="V62" s="94"/>
      <c r="W62" s="92"/>
      <c r="X62" s="93"/>
      <c r="Y62" s="94"/>
      <c r="Z62" s="95"/>
      <c r="AA62" s="93"/>
      <c r="AB62" s="93"/>
      <c r="AC62" s="195"/>
      <c r="AD62" s="196"/>
      <c r="AE62" s="197"/>
      <c r="AF62" s="196"/>
      <c r="AG62" s="198"/>
      <c r="AH62" s="197"/>
      <c r="AI62" s="195"/>
      <c r="AJ62" s="196"/>
      <c r="AK62" s="199"/>
      <c r="AL62" s="198"/>
      <c r="AM62" s="196"/>
      <c r="AN62" s="197"/>
      <c r="AO62" s="194"/>
    </row>
    <row r="63" ht="50.25" customHeight="1">
      <c r="B63" s="102" t="s">
        <v>46</v>
      </c>
      <c r="C63" s="200" t="s">
        <v>125</v>
      </c>
      <c r="D63" s="104">
        <f t="shared" ref="D63:F63" si="35">SUM(D64)</f>
        <v>0.05</v>
      </c>
      <c r="E63" s="104">
        <f t="shared" si="35"/>
        <v>0.05</v>
      </c>
      <c r="F63" s="104">
        <f t="shared" si="35"/>
        <v>0.02499</v>
      </c>
      <c r="G63" s="105"/>
      <c r="H63" s="105"/>
      <c r="I63" s="105"/>
      <c r="J63" s="107"/>
      <c r="K63" s="106"/>
      <c r="L63" s="108"/>
      <c r="M63" s="201">
        <f>M64</f>
        <v>4649.03</v>
      </c>
      <c r="N63" s="163"/>
      <c r="O63" s="163">
        <f>O64</f>
        <v>4649.03</v>
      </c>
      <c r="P63" s="164"/>
      <c r="Q63" s="150"/>
      <c r="R63" s="165"/>
      <c r="S63" s="115"/>
      <c r="T63" s="116"/>
      <c r="U63" s="114"/>
      <c r="V63" s="115">
        <v>0.5</v>
      </c>
      <c r="W63" s="116"/>
      <c r="X63" s="114"/>
      <c r="Y63" s="115"/>
      <c r="Z63" s="117"/>
      <c r="AA63" s="114"/>
      <c r="AB63" s="114">
        <v>0.5</v>
      </c>
      <c r="AC63" s="118"/>
      <c r="AD63" s="118"/>
      <c r="AE63" s="203"/>
      <c r="AF63" s="118"/>
      <c r="AG63" s="118"/>
      <c r="AH63" s="203"/>
      <c r="AI63" s="118"/>
      <c r="AJ63" s="118"/>
      <c r="AK63" s="203"/>
      <c r="AL63" s="120"/>
      <c r="AM63" s="118"/>
      <c r="AN63" s="118"/>
      <c r="AO63" s="122"/>
    </row>
    <row r="64" ht="32.25" customHeight="1">
      <c r="B64" s="227" t="s">
        <v>48</v>
      </c>
      <c r="C64" s="124" t="s">
        <v>126</v>
      </c>
      <c r="D64" s="168">
        <v>0.05</v>
      </c>
      <c r="E64" s="125">
        <v>0.05</v>
      </c>
      <c r="F64" s="125">
        <f>SUM(AC64:AN64)*0.05</f>
        <v>0.02499</v>
      </c>
      <c r="G64" s="126">
        <v>45663.0</v>
      </c>
      <c r="H64" s="126">
        <v>46022.0</v>
      </c>
      <c r="I64" s="126">
        <v>46022.0</v>
      </c>
      <c r="J64" s="127" t="s">
        <v>127</v>
      </c>
      <c r="K64" s="127" t="s">
        <v>51</v>
      </c>
      <c r="L64" s="128">
        <v>0.0</v>
      </c>
      <c r="M64" s="129">
        <v>4649.03</v>
      </c>
      <c r="N64" s="130" t="s">
        <v>45</v>
      </c>
      <c r="O64" s="130">
        <f>M64</f>
        <v>4649.03</v>
      </c>
      <c r="P64" s="131" t="s">
        <v>52</v>
      </c>
      <c r="Q64" s="132"/>
      <c r="R64" s="133"/>
      <c r="S64" s="134"/>
      <c r="T64" s="132"/>
      <c r="U64" s="133"/>
      <c r="V64" s="134">
        <v>0.5</v>
      </c>
      <c r="W64" s="132"/>
      <c r="X64" s="133"/>
      <c r="Y64" s="134"/>
      <c r="Z64" s="155"/>
      <c r="AA64" s="133"/>
      <c r="AB64" s="133">
        <v>0.5</v>
      </c>
      <c r="AC64" s="135"/>
      <c r="AD64" s="136"/>
      <c r="AE64" s="134"/>
      <c r="AF64" s="136"/>
      <c r="AG64" s="137"/>
      <c r="AH64" s="134"/>
      <c r="AI64" s="135">
        <v>0.0833</v>
      </c>
      <c r="AJ64" s="136">
        <v>0.0833</v>
      </c>
      <c r="AK64" s="139">
        <v>0.0833</v>
      </c>
      <c r="AL64" s="139">
        <v>0.0833</v>
      </c>
      <c r="AM64" s="139">
        <v>0.0833</v>
      </c>
      <c r="AN64" s="139">
        <v>0.0833</v>
      </c>
      <c r="AO64" s="142" t="s">
        <v>53</v>
      </c>
    </row>
    <row r="65" ht="66.75" customHeight="1">
      <c r="B65" s="143" t="s">
        <v>54</v>
      </c>
      <c r="C65" s="103" t="s">
        <v>128</v>
      </c>
      <c r="D65" s="144">
        <f t="shared" ref="D65:E65" si="36">D66+D67+D68</f>
        <v>0.2</v>
      </c>
      <c r="E65" s="144">
        <f t="shared" si="36"/>
        <v>0.2</v>
      </c>
      <c r="F65" s="144">
        <f>SUM(F66:F68)</f>
        <v>0.19996</v>
      </c>
      <c r="G65" s="145"/>
      <c r="H65" s="146"/>
      <c r="I65" s="146"/>
      <c r="J65" s="162"/>
      <c r="K65" s="147"/>
      <c r="L65" s="148"/>
      <c r="M65" s="201">
        <f>M66+M67+M68</f>
        <v>17794.12</v>
      </c>
      <c r="N65" s="163"/>
      <c r="O65" s="163">
        <f>O66+O67+O68</f>
        <v>17794.12</v>
      </c>
      <c r="P65" s="164"/>
      <c r="Q65" s="150">
        <v>0.0833</v>
      </c>
      <c r="R65" s="165">
        <v>0.0833</v>
      </c>
      <c r="S65" s="115">
        <v>0.0833</v>
      </c>
      <c r="T65" s="116">
        <v>0.0833</v>
      </c>
      <c r="U65" s="114">
        <v>0.0833</v>
      </c>
      <c r="V65" s="115">
        <v>0.0833</v>
      </c>
      <c r="W65" s="116">
        <v>0.0833</v>
      </c>
      <c r="X65" s="114">
        <v>0.0833</v>
      </c>
      <c r="Y65" s="115">
        <v>0.0833</v>
      </c>
      <c r="Z65" s="117">
        <v>0.0833</v>
      </c>
      <c r="AA65" s="114">
        <v>0.0833</v>
      </c>
      <c r="AB65" s="114">
        <v>0.0833</v>
      </c>
      <c r="AC65" s="150"/>
      <c r="AD65" s="150"/>
      <c r="AE65" s="151"/>
      <c r="AF65" s="150"/>
      <c r="AG65" s="150"/>
      <c r="AH65" s="151"/>
      <c r="AI65" s="150"/>
      <c r="AJ65" s="150"/>
      <c r="AK65" s="151"/>
      <c r="AL65" s="152"/>
      <c r="AM65" s="150"/>
      <c r="AN65" s="150"/>
      <c r="AO65" s="153"/>
    </row>
    <row r="66" ht="35.25" customHeight="1">
      <c r="B66" s="123" t="s">
        <v>56</v>
      </c>
      <c r="C66" s="228" t="s">
        <v>129</v>
      </c>
      <c r="D66" s="170">
        <v>0.05</v>
      </c>
      <c r="E66" s="170">
        <v>0.05</v>
      </c>
      <c r="F66" s="125">
        <f t="shared" ref="F66:F67" si="37">SUM(AC66:AN66)*0.05</f>
        <v>0.05</v>
      </c>
      <c r="G66" s="171"/>
      <c r="H66" s="171"/>
      <c r="I66" s="171"/>
      <c r="J66" s="127" t="s">
        <v>127</v>
      </c>
      <c r="K66" s="172"/>
      <c r="L66" s="173"/>
      <c r="M66" s="129">
        <v>4649.03</v>
      </c>
      <c r="N66" s="229"/>
      <c r="O66" s="130">
        <f t="shared" ref="O66:O68" si="38">M66</f>
        <v>4649.03</v>
      </c>
      <c r="P66" s="131" t="s">
        <v>52</v>
      </c>
      <c r="Q66" s="175"/>
      <c r="R66" s="230"/>
      <c r="S66" s="134"/>
      <c r="T66" s="132"/>
      <c r="U66" s="133"/>
      <c r="V66" s="134">
        <v>1.0</v>
      </c>
      <c r="W66" s="132"/>
      <c r="X66" s="133"/>
      <c r="Y66" s="134"/>
      <c r="Z66" s="155"/>
      <c r="AA66" s="133"/>
      <c r="AB66" s="133"/>
      <c r="AC66" s="231">
        <v>0.0</v>
      </c>
      <c r="AD66" s="231">
        <v>0.0</v>
      </c>
      <c r="AE66" s="232">
        <v>1.0</v>
      </c>
      <c r="AF66" s="231">
        <v>0.0</v>
      </c>
      <c r="AG66" s="231">
        <v>0.0</v>
      </c>
      <c r="AH66" s="233">
        <v>0.0</v>
      </c>
      <c r="AI66" s="234">
        <v>0.0</v>
      </c>
      <c r="AJ66" s="234">
        <v>0.0</v>
      </c>
      <c r="AK66" s="233">
        <v>0.0</v>
      </c>
      <c r="AL66" s="178">
        <v>0.0</v>
      </c>
      <c r="AM66" s="178">
        <v>0.0</v>
      </c>
      <c r="AN66" s="235">
        <v>0.0</v>
      </c>
      <c r="AO66" s="181"/>
    </row>
    <row r="67" ht="33.75" customHeight="1">
      <c r="B67" s="123" t="s">
        <v>59</v>
      </c>
      <c r="C67" s="228" t="s">
        <v>130</v>
      </c>
      <c r="D67" s="170">
        <v>0.05</v>
      </c>
      <c r="E67" s="170">
        <v>0.05</v>
      </c>
      <c r="F67" s="125">
        <f t="shared" si="37"/>
        <v>0.05</v>
      </c>
      <c r="G67" s="171"/>
      <c r="H67" s="171"/>
      <c r="I67" s="171"/>
      <c r="J67" s="127" t="s">
        <v>127</v>
      </c>
      <c r="K67" s="172"/>
      <c r="L67" s="173"/>
      <c r="M67" s="129">
        <v>4649.03</v>
      </c>
      <c r="N67" s="229"/>
      <c r="O67" s="130">
        <f t="shared" si="38"/>
        <v>4649.03</v>
      </c>
      <c r="P67" s="131" t="s">
        <v>52</v>
      </c>
      <c r="Q67" s="175"/>
      <c r="R67" s="230"/>
      <c r="S67" s="134">
        <v>0.25</v>
      </c>
      <c r="T67" s="132"/>
      <c r="U67" s="133"/>
      <c r="V67" s="134">
        <v>0.25</v>
      </c>
      <c r="W67" s="132"/>
      <c r="X67" s="133"/>
      <c r="Y67" s="134">
        <v>0.25</v>
      </c>
      <c r="Z67" s="155"/>
      <c r="AA67" s="133"/>
      <c r="AB67" s="133">
        <v>0.25</v>
      </c>
      <c r="AC67" s="175"/>
      <c r="AD67" s="175"/>
      <c r="AE67" s="232">
        <v>0.25</v>
      </c>
      <c r="AF67" s="175"/>
      <c r="AG67" s="175"/>
      <c r="AH67" s="232">
        <v>0.25</v>
      </c>
      <c r="AI67" s="234"/>
      <c r="AJ67" s="236"/>
      <c r="AK67" s="233">
        <v>0.25</v>
      </c>
      <c r="AL67" s="178"/>
      <c r="AM67" s="178"/>
      <c r="AN67" s="235">
        <v>0.25</v>
      </c>
      <c r="AO67" s="181"/>
    </row>
    <row r="68" ht="36.75" customHeight="1">
      <c r="B68" s="123" t="s">
        <v>131</v>
      </c>
      <c r="C68" s="228" t="s">
        <v>132</v>
      </c>
      <c r="D68" s="125">
        <v>0.1</v>
      </c>
      <c r="E68" s="125">
        <v>0.1</v>
      </c>
      <c r="F68" s="125">
        <f>SUM(AC68:AN68)*0.1</f>
        <v>0.09996</v>
      </c>
      <c r="G68" s="126">
        <v>45663.0</v>
      </c>
      <c r="H68" s="126">
        <v>46022.0</v>
      </c>
      <c r="I68" s="126">
        <v>46022.0</v>
      </c>
      <c r="J68" s="127" t="s">
        <v>127</v>
      </c>
      <c r="K68" s="127" t="s">
        <v>51</v>
      </c>
      <c r="L68" s="128">
        <v>0.0</v>
      </c>
      <c r="M68" s="166">
        <v>8496.06</v>
      </c>
      <c r="N68" s="130" t="s">
        <v>45</v>
      </c>
      <c r="O68" s="130">
        <f t="shared" si="38"/>
        <v>8496.06</v>
      </c>
      <c r="P68" s="131" t="s">
        <v>52</v>
      </c>
      <c r="Q68" s="135">
        <v>0.0833</v>
      </c>
      <c r="R68" s="133">
        <v>0.0833</v>
      </c>
      <c r="S68" s="134">
        <v>0.0833</v>
      </c>
      <c r="T68" s="132">
        <v>0.0833</v>
      </c>
      <c r="U68" s="133">
        <v>0.0833</v>
      </c>
      <c r="V68" s="134">
        <v>0.0833</v>
      </c>
      <c r="W68" s="132">
        <v>0.0833</v>
      </c>
      <c r="X68" s="133">
        <v>0.0833</v>
      </c>
      <c r="Y68" s="134">
        <v>0.0833</v>
      </c>
      <c r="Z68" s="155">
        <v>0.0833</v>
      </c>
      <c r="AA68" s="133">
        <v>0.0833</v>
      </c>
      <c r="AB68" s="133">
        <v>0.0833</v>
      </c>
      <c r="AC68" s="133">
        <v>0.0833</v>
      </c>
      <c r="AD68" s="133">
        <v>0.0833</v>
      </c>
      <c r="AE68" s="133">
        <v>0.0833</v>
      </c>
      <c r="AF68" s="133">
        <v>0.0833</v>
      </c>
      <c r="AG68" s="133">
        <v>0.0833</v>
      </c>
      <c r="AH68" s="133">
        <v>0.0833</v>
      </c>
      <c r="AI68" s="133">
        <v>0.0833</v>
      </c>
      <c r="AJ68" s="224">
        <v>0.0833</v>
      </c>
      <c r="AK68" s="224">
        <v>0.0833</v>
      </c>
      <c r="AL68" s="140">
        <v>0.0833</v>
      </c>
      <c r="AM68" s="138">
        <v>0.0833</v>
      </c>
      <c r="AN68" s="141">
        <v>0.0833</v>
      </c>
      <c r="AO68" s="142" t="s">
        <v>53</v>
      </c>
    </row>
    <row r="69" ht="32.25" customHeight="1">
      <c r="B69" s="143" t="s">
        <v>66</v>
      </c>
      <c r="C69" s="103" t="s">
        <v>133</v>
      </c>
      <c r="D69" s="144">
        <f t="shared" ref="D69:F69" si="39">SUM(D70)</f>
        <v>0.15</v>
      </c>
      <c r="E69" s="144">
        <f t="shared" si="39"/>
        <v>0.14994</v>
      </c>
      <c r="F69" s="144">
        <f t="shared" si="39"/>
        <v>0.006195</v>
      </c>
      <c r="G69" s="145"/>
      <c r="H69" s="146"/>
      <c r="I69" s="146"/>
      <c r="J69" s="147"/>
      <c r="K69" s="146"/>
      <c r="L69" s="237"/>
      <c r="M69" s="201">
        <v>8496.06</v>
      </c>
      <c r="N69" s="163"/>
      <c r="O69" s="163">
        <f>O70</f>
        <v>8496.06</v>
      </c>
      <c r="P69" s="164"/>
      <c r="Q69" s="150">
        <v>0.0833</v>
      </c>
      <c r="R69" s="165">
        <v>0.0833</v>
      </c>
      <c r="S69" s="115">
        <v>0.0833</v>
      </c>
      <c r="T69" s="116">
        <v>0.0833</v>
      </c>
      <c r="U69" s="114">
        <v>0.0833</v>
      </c>
      <c r="V69" s="115">
        <v>0.0833</v>
      </c>
      <c r="W69" s="116">
        <v>0.0833</v>
      </c>
      <c r="X69" s="114">
        <v>0.0833</v>
      </c>
      <c r="Y69" s="115">
        <v>0.0833</v>
      </c>
      <c r="Z69" s="117">
        <v>0.0833</v>
      </c>
      <c r="AA69" s="114">
        <v>0.0833</v>
      </c>
      <c r="AB69" s="114">
        <v>0.0833</v>
      </c>
      <c r="AC69" s="150"/>
      <c r="AD69" s="150"/>
      <c r="AE69" s="151"/>
      <c r="AF69" s="150"/>
      <c r="AG69" s="150"/>
      <c r="AH69" s="151"/>
      <c r="AI69" s="150"/>
      <c r="AJ69" s="150"/>
      <c r="AK69" s="151"/>
      <c r="AL69" s="152"/>
      <c r="AM69" s="150"/>
      <c r="AN69" s="150"/>
      <c r="AO69" s="153"/>
    </row>
    <row r="70" ht="32.25" customHeight="1">
      <c r="B70" s="123" t="s">
        <v>68</v>
      </c>
      <c r="C70" s="124" t="s">
        <v>134</v>
      </c>
      <c r="D70" s="125">
        <v>0.15</v>
      </c>
      <c r="E70" s="125">
        <v>0.14994000000000002</v>
      </c>
      <c r="F70" s="125">
        <f>SUM(AC70:AN70)*0.15</f>
        <v>0.006195</v>
      </c>
      <c r="G70" s="126">
        <v>45663.0</v>
      </c>
      <c r="H70" s="126">
        <v>46022.0</v>
      </c>
      <c r="I70" s="126">
        <v>46022.0</v>
      </c>
      <c r="J70" s="127" t="s">
        <v>135</v>
      </c>
      <c r="K70" s="127" t="s">
        <v>51</v>
      </c>
      <c r="L70" s="128">
        <v>0.0</v>
      </c>
      <c r="M70" s="166">
        <v>8496.06</v>
      </c>
      <c r="N70" s="130" t="s">
        <v>45</v>
      </c>
      <c r="O70" s="130">
        <f>M70</f>
        <v>8496.06</v>
      </c>
      <c r="P70" s="131" t="s">
        <v>52</v>
      </c>
      <c r="Q70" s="135">
        <v>0.0833</v>
      </c>
      <c r="R70" s="133">
        <v>0.0833</v>
      </c>
      <c r="S70" s="134">
        <v>0.0833</v>
      </c>
      <c r="T70" s="132">
        <v>0.0833</v>
      </c>
      <c r="U70" s="133">
        <v>0.0833</v>
      </c>
      <c r="V70" s="134">
        <v>0.0833</v>
      </c>
      <c r="W70" s="132">
        <v>0.0833</v>
      </c>
      <c r="X70" s="133">
        <v>0.0833</v>
      </c>
      <c r="Y70" s="134">
        <v>0.0833</v>
      </c>
      <c r="Z70" s="155">
        <v>0.0833</v>
      </c>
      <c r="AA70" s="133">
        <v>0.0833</v>
      </c>
      <c r="AB70" s="133">
        <v>0.0833</v>
      </c>
      <c r="AC70" s="135">
        <v>0.0</v>
      </c>
      <c r="AD70" s="135">
        <v>0.0</v>
      </c>
      <c r="AE70" s="224">
        <v>0.0</v>
      </c>
      <c r="AF70" s="135">
        <v>0.0</v>
      </c>
      <c r="AG70" s="135">
        <v>0.0413</v>
      </c>
      <c r="AH70" s="224">
        <v>0.0</v>
      </c>
      <c r="AI70" s="224">
        <v>0.0</v>
      </c>
      <c r="AJ70" s="224">
        <v>0.0</v>
      </c>
      <c r="AK70" s="224">
        <v>0.0</v>
      </c>
      <c r="AL70" s="140">
        <v>0.0</v>
      </c>
      <c r="AM70" s="138">
        <v>0.0</v>
      </c>
      <c r="AN70" s="141">
        <v>0.0</v>
      </c>
      <c r="AO70" s="142" t="s">
        <v>53</v>
      </c>
    </row>
    <row r="71" ht="32.25" customHeight="1">
      <c r="B71" s="143" t="s">
        <v>70</v>
      </c>
      <c r="C71" s="103" t="s">
        <v>136</v>
      </c>
      <c r="D71" s="144">
        <f t="shared" ref="D71:F71" si="40">SUM(D72)</f>
        <v>0.15</v>
      </c>
      <c r="E71" s="144">
        <f t="shared" si="40"/>
        <v>0.14994</v>
      </c>
      <c r="F71" s="144">
        <f t="shared" si="40"/>
        <v>0.14994</v>
      </c>
      <c r="G71" s="145"/>
      <c r="H71" s="146"/>
      <c r="I71" s="146"/>
      <c r="J71" s="147"/>
      <c r="K71" s="146"/>
      <c r="L71" s="237"/>
      <c r="M71" s="201">
        <v>8496.06</v>
      </c>
      <c r="N71" s="163"/>
      <c r="O71" s="163">
        <f>O72</f>
        <v>8496.06</v>
      </c>
      <c r="P71" s="164"/>
      <c r="Q71" s="150">
        <v>0.0833</v>
      </c>
      <c r="R71" s="165">
        <v>0.0833</v>
      </c>
      <c r="S71" s="115">
        <v>0.0833</v>
      </c>
      <c r="T71" s="116">
        <v>0.0833</v>
      </c>
      <c r="U71" s="114">
        <v>0.0833</v>
      </c>
      <c r="V71" s="115">
        <v>0.0833</v>
      </c>
      <c r="W71" s="116">
        <v>0.0833</v>
      </c>
      <c r="X71" s="114">
        <v>0.0833</v>
      </c>
      <c r="Y71" s="115">
        <v>0.0833</v>
      </c>
      <c r="Z71" s="117">
        <v>0.0833</v>
      </c>
      <c r="AA71" s="114">
        <v>0.0833</v>
      </c>
      <c r="AB71" s="114">
        <v>0.0833</v>
      </c>
      <c r="AC71" s="150"/>
      <c r="AD71" s="150"/>
      <c r="AE71" s="151"/>
      <c r="AF71" s="150"/>
      <c r="AG71" s="150"/>
      <c r="AH71" s="151"/>
      <c r="AI71" s="150"/>
      <c r="AJ71" s="150"/>
      <c r="AK71" s="151"/>
      <c r="AL71" s="152"/>
      <c r="AM71" s="150"/>
      <c r="AN71" s="150"/>
      <c r="AO71" s="153"/>
    </row>
    <row r="72" ht="32.25" customHeight="1">
      <c r="B72" s="123" t="s">
        <v>72</v>
      </c>
      <c r="C72" s="124" t="s">
        <v>137</v>
      </c>
      <c r="D72" s="125">
        <v>0.15</v>
      </c>
      <c r="E72" s="125">
        <v>0.14994000000000002</v>
      </c>
      <c r="F72" s="125">
        <f>SUM(AC72:AN72)*0.15</f>
        <v>0.14994</v>
      </c>
      <c r="G72" s="126">
        <v>45663.0</v>
      </c>
      <c r="H72" s="126">
        <v>46022.0</v>
      </c>
      <c r="I72" s="126">
        <v>46022.0</v>
      </c>
      <c r="J72" s="127" t="s">
        <v>127</v>
      </c>
      <c r="K72" s="127" t="s">
        <v>51</v>
      </c>
      <c r="L72" s="128">
        <v>0.0</v>
      </c>
      <c r="M72" s="166">
        <v>8496.06</v>
      </c>
      <c r="N72" s="130" t="s">
        <v>45</v>
      </c>
      <c r="O72" s="130">
        <f>M72</f>
        <v>8496.06</v>
      </c>
      <c r="P72" s="131" t="s">
        <v>52</v>
      </c>
      <c r="Q72" s="135">
        <v>0.0833</v>
      </c>
      <c r="R72" s="136">
        <v>0.0833</v>
      </c>
      <c r="S72" s="134">
        <v>0.0833</v>
      </c>
      <c r="T72" s="132">
        <v>0.0833</v>
      </c>
      <c r="U72" s="133">
        <v>0.0833</v>
      </c>
      <c r="V72" s="134">
        <v>0.0833</v>
      </c>
      <c r="W72" s="132">
        <v>0.0833</v>
      </c>
      <c r="X72" s="133">
        <v>0.0833</v>
      </c>
      <c r="Y72" s="134">
        <v>0.0833</v>
      </c>
      <c r="Z72" s="155">
        <v>0.0833</v>
      </c>
      <c r="AA72" s="133">
        <v>0.0833</v>
      </c>
      <c r="AB72" s="133">
        <v>0.0833</v>
      </c>
      <c r="AC72" s="133">
        <v>0.0833</v>
      </c>
      <c r="AD72" s="133">
        <v>0.0833</v>
      </c>
      <c r="AE72" s="133">
        <v>0.0833</v>
      </c>
      <c r="AF72" s="133">
        <v>0.0833</v>
      </c>
      <c r="AG72" s="133">
        <v>0.0833</v>
      </c>
      <c r="AH72" s="133">
        <v>0.0833</v>
      </c>
      <c r="AI72" s="133">
        <v>0.0833</v>
      </c>
      <c r="AJ72" s="224">
        <v>0.0833</v>
      </c>
      <c r="AK72" s="224">
        <v>0.0833</v>
      </c>
      <c r="AL72" s="140">
        <v>0.0833</v>
      </c>
      <c r="AM72" s="138">
        <v>0.0833</v>
      </c>
      <c r="AN72" s="141">
        <v>0.0833</v>
      </c>
      <c r="AO72" s="142" t="s">
        <v>53</v>
      </c>
    </row>
    <row r="73" ht="46.5" customHeight="1">
      <c r="B73" s="143" t="s">
        <v>76</v>
      </c>
      <c r="C73" s="103" t="s">
        <v>138</v>
      </c>
      <c r="D73" s="144">
        <f t="shared" ref="D73:E73" si="41">D74+D75+D76</f>
        <v>0.25</v>
      </c>
      <c r="E73" s="144">
        <f t="shared" si="41"/>
        <v>0.25</v>
      </c>
      <c r="F73" s="144">
        <f>SUM(F76)</f>
        <v>0</v>
      </c>
      <c r="G73" s="145"/>
      <c r="H73" s="146"/>
      <c r="I73" s="146"/>
      <c r="J73" s="147"/>
      <c r="K73" s="146"/>
      <c r="L73" s="237"/>
      <c r="M73" s="201">
        <f>M74+M75+M76</f>
        <v>13947.09</v>
      </c>
      <c r="N73" s="163"/>
      <c r="O73" s="163">
        <f>O74+O75+O76</f>
        <v>13947.09</v>
      </c>
      <c r="P73" s="164"/>
      <c r="Q73" s="150">
        <v>0.0833</v>
      </c>
      <c r="R73" s="165">
        <v>0.0833</v>
      </c>
      <c r="S73" s="115">
        <v>0.0833</v>
      </c>
      <c r="T73" s="116">
        <v>0.0833</v>
      </c>
      <c r="U73" s="114">
        <v>0.0833</v>
      </c>
      <c r="V73" s="115">
        <v>0.0833</v>
      </c>
      <c r="W73" s="116">
        <v>0.0833</v>
      </c>
      <c r="X73" s="114">
        <v>0.0833</v>
      </c>
      <c r="Y73" s="115">
        <v>0.0833</v>
      </c>
      <c r="Z73" s="117">
        <v>0.0833</v>
      </c>
      <c r="AA73" s="114">
        <v>0.0833</v>
      </c>
      <c r="AB73" s="114">
        <v>0.0833</v>
      </c>
      <c r="AC73" s="150"/>
      <c r="AD73" s="150"/>
      <c r="AE73" s="151"/>
      <c r="AF73" s="150"/>
      <c r="AG73" s="150"/>
      <c r="AH73" s="151"/>
      <c r="AI73" s="150"/>
      <c r="AJ73" s="150"/>
      <c r="AK73" s="151"/>
      <c r="AL73" s="152"/>
      <c r="AM73" s="150"/>
      <c r="AN73" s="150"/>
      <c r="AO73" s="153"/>
    </row>
    <row r="74" ht="32.25" customHeight="1">
      <c r="B74" s="123" t="s">
        <v>78</v>
      </c>
      <c r="C74" s="228" t="s">
        <v>129</v>
      </c>
      <c r="D74" s="170">
        <v>0.1</v>
      </c>
      <c r="E74" s="170">
        <v>0.1</v>
      </c>
      <c r="F74" s="125">
        <f t="shared" ref="F74:F76" si="42">SUM(AC74:AN74)*0.15</f>
        <v>0</v>
      </c>
      <c r="G74" s="171"/>
      <c r="H74" s="171"/>
      <c r="I74" s="171"/>
      <c r="J74" s="127" t="s">
        <v>135</v>
      </c>
      <c r="K74" s="172"/>
      <c r="L74" s="173"/>
      <c r="M74" s="129">
        <v>4649.03</v>
      </c>
      <c r="N74" s="229"/>
      <c r="O74" s="130">
        <f t="shared" ref="O74:O76" si="43">M74</f>
        <v>4649.03</v>
      </c>
      <c r="P74" s="131" t="s">
        <v>52</v>
      </c>
      <c r="Q74" s="175"/>
      <c r="R74" s="230"/>
      <c r="S74" s="134">
        <v>1.0</v>
      </c>
      <c r="T74" s="132"/>
      <c r="U74" s="133"/>
      <c r="V74" s="134"/>
      <c r="W74" s="132"/>
      <c r="X74" s="133"/>
      <c r="Y74" s="134"/>
      <c r="Z74" s="155"/>
      <c r="AA74" s="133"/>
      <c r="AB74" s="133"/>
      <c r="AC74" s="175">
        <v>0.0</v>
      </c>
      <c r="AD74" s="175">
        <v>0.0</v>
      </c>
      <c r="AE74" s="232">
        <v>0.0</v>
      </c>
      <c r="AF74" s="175">
        <v>0.0</v>
      </c>
      <c r="AG74" s="175">
        <v>0.0</v>
      </c>
      <c r="AH74" s="232">
        <v>0.0</v>
      </c>
      <c r="AI74" s="236">
        <v>0.0</v>
      </c>
      <c r="AJ74" s="236">
        <v>0.0</v>
      </c>
      <c r="AK74" s="232">
        <v>0.0</v>
      </c>
      <c r="AL74" s="178">
        <v>0.0</v>
      </c>
      <c r="AM74" s="178">
        <v>0.0</v>
      </c>
      <c r="AN74" s="235">
        <v>0.0</v>
      </c>
      <c r="AO74" s="181"/>
    </row>
    <row r="75" ht="32.25" customHeight="1">
      <c r="B75" s="123" t="s">
        <v>79</v>
      </c>
      <c r="C75" s="167" t="s">
        <v>139</v>
      </c>
      <c r="D75" s="170">
        <v>0.05</v>
      </c>
      <c r="E75" s="170">
        <v>0.05</v>
      </c>
      <c r="F75" s="125">
        <f t="shared" si="42"/>
        <v>0</v>
      </c>
      <c r="G75" s="171"/>
      <c r="H75" s="171"/>
      <c r="I75" s="171"/>
      <c r="J75" s="127" t="s">
        <v>135</v>
      </c>
      <c r="K75" s="172"/>
      <c r="L75" s="173"/>
      <c r="M75" s="129">
        <v>4649.03</v>
      </c>
      <c r="N75" s="229"/>
      <c r="O75" s="130">
        <f t="shared" si="43"/>
        <v>4649.03</v>
      </c>
      <c r="P75" s="131" t="s">
        <v>52</v>
      </c>
      <c r="Q75" s="175"/>
      <c r="R75" s="230"/>
      <c r="S75" s="134"/>
      <c r="T75" s="132"/>
      <c r="U75" s="133">
        <v>1.0</v>
      </c>
      <c r="V75" s="134"/>
      <c r="W75" s="132"/>
      <c r="X75" s="133"/>
      <c r="Y75" s="134"/>
      <c r="Z75" s="155"/>
      <c r="AA75" s="133"/>
      <c r="AB75" s="133"/>
      <c r="AC75" s="175">
        <v>0.0</v>
      </c>
      <c r="AD75" s="175">
        <v>0.0</v>
      </c>
      <c r="AE75" s="232">
        <v>0.0</v>
      </c>
      <c r="AF75" s="175">
        <v>0.0</v>
      </c>
      <c r="AG75" s="175">
        <v>0.0</v>
      </c>
      <c r="AH75" s="232">
        <v>0.0</v>
      </c>
      <c r="AI75" s="236">
        <v>0.0</v>
      </c>
      <c r="AJ75" s="236">
        <v>0.0</v>
      </c>
      <c r="AK75" s="232">
        <v>0.0</v>
      </c>
      <c r="AL75" s="178">
        <v>0.0</v>
      </c>
      <c r="AM75" s="178">
        <v>0.0</v>
      </c>
      <c r="AN75" s="235">
        <v>0.0</v>
      </c>
      <c r="AO75" s="181"/>
    </row>
    <row r="76" ht="32.25" customHeight="1">
      <c r="B76" s="123" t="s">
        <v>140</v>
      </c>
      <c r="C76" s="124" t="s">
        <v>141</v>
      </c>
      <c r="D76" s="125">
        <v>0.1</v>
      </c>
      <c r="E76" s="125">
        <v>0.1</v>
      </c>
      <c r="F76" s="125">
        <f t="shared" si="42"/>
        <v>0</v>
      </c>
      <c r="G76" s="126">
        <v>45663.0</v>
      </c>
      <c r="H76" s="126">
        <v>46022.0</v>
      </c>
      <c r="I76" s="126">
        <v>46022.0</v>
      </c>
      <c r="J76" s="127" t="s">
        <v>135</v>
      </c>
      <c r="K76" s="127" t="s">
        <v>51</v>
      </c>
      <c r="L76" s="128">
        <v>0.0</v>
      </c>
      <c r="M76" s="129">
        <v>4649.03</v>
      </c>
      <c r="N76" s="130" t="s">
        <v>45</v>
      </c>
      <c r="O76" s="130">
        <f t="shared" si="43"/>
        <v>4649.03</v>
      </c>
      <c r="P76" s="131" t="s">
        <v>52</v>
      </c>
      <c r="Q76" s="135"/>
      <c r="R76" s="133"/>
      <c r="S76" s="134"/>
      <c r="T76" s="132"/>
      <c r="U76" s="133"/>
      <c r="V76" s="134">
        <v>0.1428</v>
      </c>
      <c r="W76" s="134">
        <v>0.1428</v>
      </c>
      <c r="X76" s="134">
        <v>0.1428</v>
      </c>
      <c r="Y76" s="134">
        <v>0.1428</v>
      </c>
      <c r="Z76" s="134">
        <v>0.1428</v>
      </c>
      <c r="AA76" s="134">
        <v>0.1428</v>
      </c>
      <c r="AB76" s="134">
        <v>0.1428</v>
      </c>
      <c r="AC76" s="135">
        <v>0.0</v>
      </c>
      <c r="AD76" s="135">
        <v>0.0</v>
      </c>
      <c r="AE76" s="224">
        <v>0.0</v>
      </c>
      <c r="AF76" s="135">
        <v>0.0</v>
      </c>
      <c r="AG76" s="135">
        <v>0.0</v>
      </c>
      <c r="AH76" s="224">
        <v>0.0</v>
      </c>
      <c r="AI76" s="224">
        <v>0.0</v>
      </c>
      <c r="AJ76" s="224">
        <v>0.0</v>
      </c>
      <c r="AK76" s="224">
        <v>0.0</v>
      </c>
      <c r="AL76" s="140">
        <v>0.0</v>
      </c>
      <c r="AM76" s="138">
        <v>0.0</v>
      </c>
      <c r="AN76" s="141">
        <v>0.0</v>
      </c>
      <c r="AO76" s="142" t="s">
        <v>53</v>
      </c>
    </row>
    <row r="77" ht="32.25" customHeight="1">
      <c r="B77" s="143" t="s">
        <v>80</v>
      </c>
      <c r="C77" s="103" t="s">
        <v>142</v>
      </c>
      <c r="D77" s="144">
        <f t="shared" ref="D77:F77" si="44">SUM(D78)</f>
        <v>0.1</v>
      </c>
      <c r="E77" s="144">
        <f t="shared" si="44"/>
        <v>0.1</v>
      </c>
      <c r="F77" s="144">
        <f t="shared" si="44"/>
        <v>0.1</v>
      </c>
      <c r="G77" s="145"/>
      <c r="H77" s="146"/>
      <c r="I77" s="146"/>
      <c r="J77" s="162"/>
      <c r="K77" s="147"/>
      <c r="L77" s="237"/>
      <c r="M77" s="109">
        <f>M78</f>
        <v>2722.36</v>
      </c>
      <c r="N77" s="163"/>
      <c r="O77" s="163">
        <f>O78</f>
        <v>2722.36</v>
      </c>
      <c r="P77" s="164"/>
      <c r="Q77" s="150"/>
      <c r="R77" s="165">
        <v>1.0</v>
      </c>
      <c r="S77" s="115"/>
      <c r="T77" s="116"/>
      <c r="U77" s="114"/>
      <c r="V77" s="115"/>
      <c r="W77" s="116"/>
      <c r="X77" s="114"/>
      <c r="Y77" s="115"/>
      <c r="Z77" s="117"/>
      <c r="AA77" s="114"/>
      <c r="AB77" s="114"/>
      <c r="AC77" s="150"/>
      <c r="AD77" s="150"/>
      <c r="AE77" s="151"/>
      <c r="AF77" s="150"/>
      <c r="AG77" s="150"/>
      <c r="AH77" s="151"/>
      <c r="AI77" s="150"/>
      <c r="AJ77" s="150"/>
      <c r="AK77" s="151"/>
      <c r="AL77" s="152"/>
      <c r="AM77" s="150"/>
      <c r="AN77" s="150"/>
      <c r="AO77" s="153"/>
    </row>
    <row r="78" ht="32.25" customHeight="1">
      <c r="B78" s="123" t="s">
        <v>82</v>
      </c>
      <c r="C78" s="124" t="s">
        <v>143</v>
      </c>
      <c r="D78" s="125">
        <v>0.1</v>
      </c>
      <c r="E78" s="125">
        <v>0.1</v>
      </c>
      <c r="F78" s="125">
        <f>SUM(AC78:AN78)*0.1</f>
        <v>0.1</v>
      </c>
      <c r="G78" s="126">
        <v>45663.0</v>
      </c>
      <c r="H78" s="126">
        <v>46022.0</v>
      </c>
      <c r="I78" s="126">
        <v>46022.0</v>
      </c>
      <c r="J78" s="127" t="s">
        <v>127</v>
      </c>
      <c r="K78" s="127" t="s">
        <v>63</v>
      </c>
      <c r="L78" s="128">
        <v>0.0</v>
      </c>
      <c r="M78" s="238">
        <v>2722.36</v>
      </c>
      <c r="N78" s="239" t="s">
        <v>45</v>
      </c>
      <c r="O78" s="238">
        <v>2722.36</v>
      </c>
      <c r="P78" s="131" t="s">
        <v>52</v>
      </c>
      <c r="Q78" s="135"/>
      <c r="R78" s="133">
        <v>1.0</v>
      </c>
      <c r="S78" s="224"/>
      <c r="T78" s="132"/>
      <c r="U78" s="135"/>
      <c r="V78" s="224"/>
      <c r="W78" s="135"/>
      <c r="X78" s="135"/>
      <c r="Y78" s="224"/>
      <c r="Z78" s="137"/>
      <c r="AA78" s="135"/>
      <c r="AB78" s="132"/>
      <c r="AC78" s="135"/>
      <c r="AD78" s="135">
        <v>1.0</v>
      </c>
      <c r="AE78" s="240">
        <v>0.0</v>
      </c>
      <c r="AF78" s="159">
        <v>0.0</v>
      </c>
      <c r="AG78" s="140">
        <v>0.0</v>
      </c>
      <c r="AH78" s="141">
        <v>0.0</v>
      </c>
      <c r="AI78" s="159">
        <v>0.0</v>
      </c>
      <c r="AJ78" s="159">
        <v>0.0</v>
      </c>
      <c r="AK78" s="160">
        <v>0.0</v>
      </c>
      <c r="AL78" s="140">
        <v>0.0</v>
      </c>
      <c r="AM78" s="138">
        <v>0.0</v>
      </c>
      <c r="AN78" s="141">
        <v>0.0</v>
      </c>
      <c r="AO78" s="142"/>
    </row>
    <row r="79" ht="32.25" customHeight="1">
      <c r="B79" s="143" t="s">
        <v>86</v>
      </c>
      <c r="C79" s="103" t="s">
        <v>144</v>
      </c>
      <c r="D79" s="144">
        <f t="shared" ref="D79:F79" si="45">SUM(D80)</f>
        <v>0.1</v>
      </c>
      <c r="E79" s="144">
        <f t="shared" si="45"/>
        <v>0.1</v>
      </c>
      <c r="F79" s="144">
        <f t="shared" si="45"/>
        <v>0.1</v>
      </c>
      <c r="G79" s="145"/>
      <c r="H79" s="146"/>
      <c r="I79" s="146"/>
      <c r="J79" s="162"/>
      <c r="K79" s="147"/>
      <c r="L79" s="237"/>
      <c r="M79" s="241">
        <f>M80</f>
        <v>4649.03</v>
      </c>
      <c r="N79" s="202"/>
      <c r="O79" s="242">
        <f>O80</f>
        <v>4649.03</v>
      </c>
      <c r="P79" s="115"/>
      <c r="Q79" s="150"/>
      <c r="R79" s="165"/>
      <c r="S79" s="115"/>
      <c r="T79" s="116">
        <v>1.0</v>
      </c>
      <c r="U79" s="114"/>
      <c r="V79" s="115"/>
      <c r="W79" s="116"/>
      <c r="X79" s="114"/>
      <c r="Y79" s="115"/>
      <c r="Z79" s="117"/>
      <c r="AA79" s="114"/>
      <c r="AB79" s="114"/>
      <c r="AC79" s="150"/>
      <c r="AD79" s="150"/>
      <c r="AE79" s="151"/>
      <c r="AF79" s="150"/>
      <c r="AG79" s="150"/>
      <c r="AH79" s="151"/>
      <c r="AI79" s="150"/>
      <c r="AJ79" s="150"/>
      <c r="AK79" s="151"/>
      <c r="AL79" s="152"/>
      <c r="AM79" s="150"/>
      <c r="AN79" s="150"/>
      <c r="AO79" s="153"/>
    </row>
    <row r="80" ht="32.25" customHeight="1">
      <c r="B80" s="123" t="s">
        <v>145</v>
      </c>
      <c r="C80" s="124" t="s">
        <v>146</v>
      </c>
      <c r="D80" s="125">
        <v>0.1</v>
      </c>
      <c r="E80" s="125">
        <v>0.1</v>
      </c>
      <c r="F80" s="125">
        <f>SUM(AC80:AN80)*0.1</f>
        <v>0.1</v>
      </c>
      <c r="G80" s="126">
        <v>45566.0</v>
      </c>
      <c r="H80" s="126">
        <v>46022.0</v>
      </c>
      <c r="I80" s="126">
        <v>46022.0</v>
      </c>
      <c r="J80" s="127" t="s">
        <v>127</v>
      </c>
      <c r="K80" s="127"/>
      <c r="L80" s="128">
        <v>0.0</v>
      </c>
      <c r="M80" s="129">
        <v>4649.03</v>
      </c>
      <c r="N80" s="239" t="s">
        <v>45</v>
      </c>
      <c r="O80" s="130">
        <f>M80</f>
        <v>4649.03</v>
      </c>
      <c r="P80" s="243" t="s">
        <v>52</v>
      </c>
      <c r="Q80" s="135"/>
      <c r="R80" s="133"/>
      <c r="S80" s="224"/>
      <c r="T80" s="132">
        <v>1.0</v>
      </c>
      <c r="U80" s="135"/>
      <c r="V80" s="224"/>
      <c r="W80" s="135"/>
      <c r="X80" s="135"/>
      <c r="Y80" s="224"/>
      <c r="Z80" s="137"/>
      <c r="AA80" s="135"/>
      <c r="AB80" s="132"/>
      <c r="AC80" s="135"/>
      <c r="AD80" s="159">
        <v>0.0</v>
      </c>
      <c r="AE80" s="240">
        <v>0.0</v>
      </c>
      <c r="AF80" s="159">
        <v>0.0</v>
      </c>
      <c r="AG80" s="140">
        <v>0.0</v>
      </c>
      <c r="AH80" s="141">
        <v>0.0</v>
      </c>
      <c r="AI80" s="159">
        <v>0.0</v>
      </c>
      <c r="AJ80" s="159">
        <v>0.0</v>
      </c>
      <c r="AK80" s="160">
        <v>0.0</v>
      </c>
      <c r="AL80" s="140">
        <v>0.0</v>
      </c>
      <c r="AM80" s="138">
        <v>0.0</v>
      </c>
      <c r="AN80" s="141">
        <v>1.0</v>
      </c>
      <c r="AO80" s="161"/>
    </row>
    <row r="81" ht="54.75" customHeight="1">
      <c r="B81" s="244" t="s">
        <v>147</v>
      </c>
      <c r="C81" s="245" t="s">
        <v>148</v>
      </c>
      <c r="D81" s="246">
        <v>1.0</v>
      </c>
      <c r="E81" s="246">
        <v>1.0</v>
      </c>
      <c r="F81" s="246">
        <v>0.0</v>
      </c>
      <c r="G81" s="86"/>
      <c r="H81" s="86"/>
      <c r="I81" s="86"/>
      <c r="J81" s="86"/>
      <c r="K81" s="86"/>
      <c r="L81" s="247"/>
      <c r="M81" s="248">
        <v>84304.98</v>
      </c>
      <c r="N81" s="249" t="s">
        <v>45</v>
      </c>
      <c r="O81" s="250">
        <v>59654.22</v>
      </c>
      <c r="P81" s="251" t="s">
        <v>149</v>
      </c>
      <c r="Q81" s="252"/>
      <c r="R81" s="86"/>
      <c r="S81" s="86"/>
      <c r="T81" s="86"/>
      <c r="U81" s="86"/>
      <c r="V81" s="253"/>
      <c r="W81" s="86"/>
      <c r="X81" s="86"/>
      <c r="Y81" s="253"/>
      <c r="Z81" s="252"/>
      <c r="AA81" s="86"/>
      <c r="AB81" s="254"/>
      <c r="AC81" s="86"/>
      <c r="AD81" s="86"/>
      <c r="AE81" s="253"/>
      <c r="AF81" s="86"/>
      <c r="AG81" s="86"/>
      <c r="AH81" s="253"/>
      <c r="AI81" s="86"/>
      <c r="AJ81" s="86"/>
      <c r="AK81" s="253"/>
      <c r="AL81" s="252"/>
      <c r="AM81" s="86"/>
      <c r="AN81" s="86"/>
      <c r="AO81" s="86"/>
    </row>
    <row r="82" ht="19.5" customHeight="1">
      <c r="B82" s="244" t="s">
        <v>147</v>
      </c>
      <c r="C82" s="255" t="s">
        <v>150</v>
      </c>
      <c r="D82" s="246">
        <v>1.0</v>
      </c>
      <c r="E82" s="246">
        <v>1.0</v>
      </c>
      <c r="F82" s="246">
        <v>0.0</v>
      </c>
      <c r="G82" s="86"/>
      <c r="H82" s="86"/>
      <c r="I82" s="86"/>
      <c r="J82" s="86"/>
      <c r="K82" s="86"/>
      <c r="L82" s="247"/>
      <c r="M82" s="256">
        <f>306346.68+6168.8</f>
        <v>312515.48</v>
      </c>
      <c r="N82" s="257" t="s">
        <v>45</v>
      </c>
      <c r="O82" s="258">
        <v>307943.2</v>
      </c>
      <c r="P82" s="251" t="s">
        <v>52</v>
      </c>
      <c r="Q82" s="252"/>
      <c r="R82" s="86"/>
      <c r="S82" s="86"/>
      <c r="T82" s="86"/>
      <c r="U82" s="86"/>
      <c r="V82" s="253"/>
      <c r="W82" s="86"/>
      <c r="X82" s="86"/>
      <c r="Y82" s="253"/>
      <c r="Z82" s="252"/>
      <c r="AA82" s="86"/>
      <c r="AB82" s="254"/>
      <c r="AC82" s="86"/>
      <c r="AD82" s="86"/>
      <c r="AE82" s="253"/>
      <c r="AF82" s="86"/>
      <c r="AG82" s="86"/>
      <c r="AH82" s="253"/>
      <c r="AI82" s="86"/>
      <c r="AJ82" s="86"/>
      <c r="AK82" s="253"/>
      <c r="AL82" s="252"/>
      <c r="AM82" s="86"/>
      <c r="AN82" s="86"/>
      <c r="AO82" s="259" t="s">
        <v>53</v>
      </c>
    </row>
    <row r="83" ht="19.5" customHeight="1">
      <c r="B83" s="244" t="s">
        <v>147</v>
      </c>
      <c r="C83" s="255" t="s">
        <v>151</v>
      </c>
      <c r="D83" s="246">
        <v>1.0</v>
      </c>
      <c r="E83" s="246">
        <v>1.0</v>
      </c>
      <c r="F83" s="246">
        <v>0.0</v>
      </c>
      <c r="G83" s="86"/>
      <c r="H83" s="86"/>
      <c r="I83" s="86"/>
      <c r="J83" s="86"/>
      <c r="K83" s="86"/>
      <c r="L83" s="247"/>
      <c r="M83" s="190">
        <v>5289.23</v>
      </c>
      <c r="N83" s="257" t="s">
        <v>45</v>
      </c>
      <c r="O83" s="260">
        <v>4962.13</v>
      </c>
      <c r="P83" s="251" t="s">
        <v>152</v>
      </c>
      <c r="Q83" s="252"/>
      <c r="R83" s="86"/>
      <c r="S83" s="86"/>
      <c r="T83" s="86"/>
      <c r="U83" s="86"/>
      <c r="V83" s="253"/>
      <c r="W83" s="86"/>
      <c r="X83" s="86"/>
      <c r="Y83" s="253"/>
      <c r="Z83" s="252"/>
      <c r="AA83" s="86"/>
      <c r="AB83" s="254"/>
      <c r="AC83" s="86"/>
      <c r="AD83" s="86"/>
      <c r="AE83" s="253"/>
      <c r="AF83" s="86"/>
      <c r="AG83" s="86"/>
      <c r="AH83" s="253"/>
      <c r="AI83" s="86"/>
      <c r="AJ83" s="86"/>
      <c r="AK83" s="253"/>
      <c r="AL83" s="252"/>
      <c r="AM83" s="86"/>
      <c r="AN83" s="86"/>
      <c r="AO83" s="86"/>
    </row>
    <row r="84" ht="19.5" customHeight="1">
      <c r="B84" s="244" t="s">
        <v>147</v>
      </c>
      <c r="C84" s="255" t="s">
        <v>153</v>
      </c>
      <c r="D84" s="246">
        <v>1.0</v>
      </c>
      <c r="E84" s="246">
        <v>1.0</v>
      </c>
      <c r="F84" s="246">
        <v>0.0</v>
      </c>
      <c r="G84" s="86"/>
      <c r="H84" s="86"/>
      <c r="I84" s="86"/>
      <c r="J84" s="86"/>
      <c r="K84" s="86"/>
      <c r="L84" s="247"/>
      <c r="M84" s="190">
        <v>860.0</v>
      </c>
      <c r="N84" s="257" t="s">
        <v>45</v>
      </c>
      <c r="O84" s="260">
        <v>860.0</v>
      </c>
      <c r="P84" s="251" t="s">
        <v>154</v>
      </c>
      <c r="Q84" s="252"/>
      <c r="R84" s="86"/>
      <c r="S84" s="86"/>
      <c r="T84" s="86"/>
      <c r="U84" s="86"/>
      <c r="V84" s="253"/>
      <c r="W84" s="86"/>
      <c r="X84" s="86"/>
      <c r="Y84" s="253"/>
      <c r="Z84" s="252"/>
      <c r="AA84" s="86"/>
      <c r="AB84" s="254"/>
      <c r="AC84" s="86"/>
      <c r="AD84" s="86"/>
      <c r="AE84" s="253"/>
      <c r="AF84" s="86"/>
      <c r="AG84" s="86"/>
      <c r="AH84" s="253"/>
      <c r="AI84" s="86"/>
      <c r="AJ84" s="86"/>
      <c r="AK84" s="253"/>
      <c r="AL84" s="252"/>
      <c r="AM84" s="86"/>
      <c r="AN84" s="86"/>
      <c r="AO84" s="86"/>
    </row>
    <row r="85" ht="19.5" customHeight="1">
      <c r="B85" s="244" t="s">
        <v>147</v>
      </c>
      <c r="C85" s="255" t="s">
        <v>155</v>
      </c>
      <c r="D85" s="246">
        <v>1.0</v>
      </c>
      <c r="E85" s="246">
        <v>1.0</v>
      </c>
      <c r="F85" s="246">
        <v>0.0</v>
      </c>
      <c r="G85" s="86"/>
      <c r="H85" s="86"/>
      <c r="I85" s="86"/>
      <c r="J85" s="86"/>
      <c r="K85" s="86"/>
      <c r="L85" s="247"/>
      <c r="M85" s="190">
        <v>3683.32</v>
      </c>
      <c r="N85" s="257" t="s">
        <v>45</v>
      </c>
      <c r="O85" s="261">
        <v>3683.32</v>
      </c>
      <c r="P85" s="251" t="s">
        <v>156</v>
      </c>
      <c r="Q85" s="252"/>
      <c r="R85" s="86"/>
      <c r="S85" s="86"/>
      <c r="T85" s="86"/>
      <c r="U85" s="86"/>
      <c r="V85" s="253"/>
      <c r="W85" s="86"/>
      <c r="X85" s="86"/>
      <c r="Y85" s="253"/>
      <c r="Z85" s="252"/>
      <c r="AA85" s="86"/>
      <c r="AB85" s="254"/>
      <c r="AC85" s="86"/>
      <c r="AD85" s="86"/>
      <c r="AE85" s="253"/>
      <c r="AF85" s="86"/>
      <c r="AG85" s="86"/>
      <c r="AH85" s="253"/>
      <c r="AI85" s="86"/>
      <c r="AJ85" s="86"/>
      <c r="AK85" s="253"/>
      <c r="AL85" s="252"/>
      <c r="AM85" s="86"/>
      <c r="AN85" s="86"/>
      <c r="AO85" s="86"/>
    </row>
    <row r="86" ht="19.5" customHeight="1">
      <c r="D86" s="262"/>
      <c r="E86" s="262"/>
      <c r="F86" s="263"/>
      <c r="G86" s="264"/>
      <c r="M86" s="265"/>
      <c r="N86" s="266"/>
      <c r="O86" s="267"/>
    </row>
    <row r="87" ht="19.5" customHeight="1">
      <c r="D87" s="262"/>
      <c r="E87" s="262"/>
      <c r="F87" s="263"/>
      <c r="G87" s="264"/>
      <c r="M87" s="268"/>
      <c r="N87" s="266"/>
      <c r="O87" s="267"/>
    </row>
    <row r="88" ht="19.5" customHeight="1">
      <c r="C88" s="264"/>
      <c r="D88" s="262"/>
      <c r="E88" s="262"/>
      <c r="F88" s="269"/>
      <c r="G88" s="70"/>
      <c r="J88" s="270"/>
      <c r="M88" s="268"/>
      <c r="N88" s="266"/>
      <c r="O88" s="267"/>
    </row>
    <row r="89" ht="19.5" customHeight="1">
      <c r="C89" s="23"/>
      <c r="D89" s="271"/>
      <c r="E89" s="22"/>
      <c r="F89" s="272"/>
      <c r="G89" s="12"/>
      <c r="J89" s="270"/>
      <c r="M89" s="268"/>
      <c r="N89" s="266"/>
      <c r="O89" s="267"/>
    </row>
    <row r="90" ht="15.75" customHeight="1">
      <c r="C90" s="23"/>
      <c r="D90" s="22"/>
      <c r="E90" s="22"/>
      <c r="F90" s="272"/>
      <c r="G90" s="12"/>
      <c r="J90" s="270"/>
      <c r="M90" s="268"/>
      <c r="N90" s="266"/>
      <c r="O90" s="267"/>
    </row>
    <row r="91" ht="15.75" customHeight="1">
      <c r="C91" s="273" t="s">
        <v>157</v>
      </c>
      <c r="D91" s="274"/>
      <c r="E91" s="275"/>
      <c r="F91" s="276"/>
      <c r="G91" s="12"/>
      <c r="J91" s="270"/>
      <c r="M91" s="268"/>
      <c r="N91" s="266"/>
      <c r="O91" s="267"/>
    </row>
    <row r="92" ht="15.75" customHeight="1">
      <c r="C92" s="277"/>
      <c r="D92" s="278" t="s">
        <v>158</v>
      </c>
      <c r="E92" s="279" t="s">
        <v>159</v>
      </c>
      <c r="F92" s="276"/>
      <c r="G92" s="12"/>
      <c r="J92" s="270"/>
      <c r="M92" s="268"/>
      <c r="N92" s="266"/>
      <c r="O92" s="267"/>
    </row>
    <row r="93" ht="15.75" customHeight="1">
      <c r="C93" s="280" t="s">
        <v>160</v>
      </c>
      <c r="D93" s="281">
        <f>E17</f>
        <v>0.999968</v>
      </c>
      <c r="E93" s="282">
        <f>F16</f>
        <v>0.742979</v>
      </c>
      <c r="F93" s="276"/>
      <c r="G93" s="12"/>
      <c r="J93" s="270"/>
      <c r="M93" s="268"/>
      <c r="N93" s="266"/>
      <c r="O93" s="267"/>
    </row>
    <row r="94" ht="15.75" customHeight="1">
      <c r="C94" s="283"/>
      <c r="D94" s="284"/>
      <c r="E94" s="276"/>
      <c r="F94" s="276"/>
      <c r="G94" s="12"/>
      <c r="J94" s="270"/>
      <c r="M94" s="268"/>
      <c r="N94" s="266"/>
      <c r="O94" s="267"/>
    </row>
    <row r="95" ht="15.75" customHeight="1">
      <c r="C95" s="277"/>
      <c r="D95" s="278" t="s">
        <v>161</v>
      </c>
      <c r="E95" s="279" t="s">
        <v>159</v>
      </c>
      <c r="F95" s="276"/>
      <c r="G95" s="12"/>
      <c r="M95" s="268"/>
      <c r="N95" s="266"/>
      <c r="O95" s="267"/>
    </row>
    <row r="96" ht="15.75" customHeight="1">
      <c r="C96" s="280" t="s">
        <v>162</v>
      </c>
      <c r="D96" s="285">
        <f>M16</f>
        <v>814361.736</v>
      </c>
      <c r="E96" s="285">
        <f>O16</f>
        <v>774744.636</v>
      </c>
      <c r="F96" s="276"/>
      <c r="G96" s="12"/>
      <c r="M96" s="268"/>
      <c r="N96" s="266"/>
      <c r="O96" s="267"/>
    </row>
    <row r="97" ht="15.75" customHeight="1">
      <c r="C97" s="283"/>
      <c r="D97" s="284"/>
      <c r="E97" s="276"/>
      <c r="F97" s="276"/>
      <c r="G97" s="12"/>
      <c r="M97" s="268"/>
      <c r="N97" s="266"/>
      <c r="O97" s="267"/>
    </row>
    <row r="98" ht="15.75" customHeight="1">
      <c r="C98" s="286"/>
      <c r="D98" s="284"/>
      <c r="E98" s="276"/>
      <c r="F98" s="276"/>
      <c r="G98" s="264"/>
      <c r="M98" s="268"/>
      <c r="N98" s="266"/>
      <c r="O98" s="267"/>
    </row>
    <row r="99" ht="15.75" customHeight="1">
      <c r="C99" s="287" t="s">
        <v>163</v>
      </c>
      <c r="D99" s="288" t="s">
        <v>164</v>
      </c>
      <c r="E99" s="288" t="s">
        <v>165</v>
      </c>
      <c r="G99" s="264"/>
      <c r="M99" s="268"/>
      <c r="N99" s="266"/>
      <c r="O99" s="267"/>
    </row>
    <row r="100" ht="15.75" customHeight="1">
      <c r="C100" s="289" t="s">
        <v>166</v>
      </c>
      <c r="D100" s="290">
        <v>7200.0</v>
      </c>
      <c r="E100" s="291" t="s">
        <v>167</v>
      </c>
      <c r="G100" s="264"/>
      <c r="M100" s="268"/>
      <c r="N100" s="266"/>
      <c r="O100" s="267"/>
    </row>
    <row r="101" ht="15.75" customHeight="1">
      <c r="C101" s="289" t="s">
        <v>168</v>
      </c>
      <c r="D101" s="290">
        <v>700.0</v>
      </c>
      <c r="E101" s="291" t="s">
        <v>167</v>
      </c>
      <c r="G101" s="264"/>
      <c r="M101" s="268"/>
      <c r="N101" s="266"/>
      <c r="O101" s="267"/>
    </row>
    <row r="102" ht="15.75" customHeight="1">
      <c r="C102" s="289" t="s">
        <v>169</v>
      </c>
      <c r="D102" s="290">
        <v>1500.0</v>
      </c>
      <c r="E102" s="291" t="s">
        <v>167</v>
      </c>
      <c r="G102" s="264"/>
      <c r="M102" s="268"/>
      <c r="N102" s="266"/>
      <c r="O102" s="267"/>
    </row>
    <row r="103" ht="15.75" customHeight="1">
      <c r="C103" s="289" t="s">
        <v>170</v>
      </c>
      <c r="D103" s="290">
        <v>1300.0</v>
      </c>
      <c r="E103" s="291" t="s">
        <v>167</v>
      </c>
      <c r="G103" s="264"/>
      <c r="M103" s="268"/>
      <c r="N103" s="266"/>
      <c r="O103" s="267"/>
    </row>
    <row r="104" ht="15.75" customHeight="1">
      <c r="C104" s="289" t="s">
        <v>171</v>
      </c>
      <c r="D104" s="290">
        <v>600.0</v>
      </c>
      <c r="E104" s="291" t="s">
        <v>167</v>
      </c>
      <c r="G104" s="264"/>
      <c r="M104" s="268"/>
      <c r="N104" s="266"/>
      <c r="O104" s="267"/>
    </row>
    <row r="105" ht="15.75" customHeight="1">
      <c r="C105" s="289" t="s">
        <v>172</v>
      </c>
      <c r="D105" s="290">
        <v>3000.0</v>
      </c>
      <c r="E105" s="291" t="s">
        <v>167</v>
      </c>
      <c r="G105" s="264"/>
      <c r="M105" s="268"/>
      <c r="N105" s="266"/>
      <c r="O105" s="267"/>
    </row>
    <row r="106" ht="15.75" customHeight="1">
      <c r="C106" s="289" t="s">
        <v>173</v>
      </c>
      <c r="D106" s="290">
        <v>2000.0</v>
      </c>
      <c r="E106" s="291" t="s">
        <v>167</v>
      </c>
      <c r="G106" s="264"/>
      <c r="M106" s="268"/>
      <c r="N106" s="266"/>
      <c r="O106" s="267"/>
    </row>
    <row r="107" ht="15.75" customHeight="1">
      <c r="C107" s="289" t="s">
        <v>174</v>
      </c>
      <c r="D107" s="290">
        <v>230.0</v>
      </c>
      <c r="E107" s="291" t="s">
        <v>167</v>
      </c>
      <c r="G107" s="264"/>
      <c r="M107" s="268"/>
      <c r="N107" s="266"/>
      <c r="O107" s="267"/>
    </row>
    <row r="108" ht="15.75" customHeight="1">
      <c r="C108" s="289" t="s">
        <v>175</v>
      </c>
      <c r="D108" s="290">
        <v>2000.0</v>
      </c>
      <c r="E108" s="291" t="s">
        <v>167</v>
      </c>
      <c r="G108" s="264"/>
      <c r="M108" s="268"/>
      <c r="N108" s="266"/>
      <c r="O108" s="267"/>
    </row>
    <row r="109" ht="15.75" customHeight="1">
      <c r="C109" s="289" t="s">
        <v>176</v>
      </c>
      <c r="D109" s="290">
        <v>6000.0</v>
      </c>
      <c r="E109" s="291" t="s">
        <v>167</v>
      </c>
      <c r="G109" s="264"/>
      <c r="M109" s="268"/>
      <c r="N109" s="266"/>
      <c r="O109" s="267"/>
    </row>
    <row r="110" ht="15.75" customHeight="1">
      <c r="C110" s="289" t="s">
        <v>177</v>
      </c>
      <c r="D110" s="290">
        <v>2000.0</v>
      </c>
      <c r="E110" s="291" t="s">
        <v>167</v>
      </c>
      <c r="G110" s="264"/>
      <c r="M110" s="268"/>
      <c r="N110" s="266"/>
      <c r="O110" s="267"/>
    </row>
    <row r="111" ht="15.75" customHeight="1">
      <c r="C111" s="289" t="s">
        <v>178</v>
      </c>
      <c r="D111" s="290">
        <v>2000.0</v>
      </c>
      <c r="E111" s="291" t="s">
        <v>167</v>
      </c>
      <c r="G111" s="264"/>
      <c r="M111" s="268"/>
      <c r="N111" s="266"/>
      <c r="O111" s="267"/>
    </row>
    <row r="112" ht="15.75" customHeight="1">
      <c r="C112" s="289" t="s">
        <v>179</v>
      </c>
      <c r="D112" s="290">
        <v>3000.0</v>
      </c>
      <c r="E112" s="291" t="s">
        <v>167</v>
      </c>
      <c r="G112" s="264"/>
      <c r="M112" s="268"/>
      <c r="N112" s="266"/>
      <c r="O112" s="267"/>
    </row>
    <row r="113" ht="15.75" customHeight="1">
      <c r="C113" s="289" t="s">
        <v>180</v>
      </c>
      <c r="D113" s="290">
        <v>400.0</v>
      </c>
      <c r="E113" s="291" t="s">
        <v>167</v>
      </c>
      <c r="G113" s="264"/>
      <c r="M113" s="268"/>
      <c r="N113" s="266"/>
      <c r="O113" s="267"/>
    </row>
    <row r="114" ht="15.75" customHeight="1">
      <c r="C114" s="289" t="s">
        <v>181</v>
      </c>
      <c r="D114" s="290">
        <v>2000.0</v>
      </c>
      <c r="E114" s="291" t="s">
        <v>167</v>
      </c>
      <c r="G114" s="264"/>
      <c r="M114" s="268"/>
      <c r="N114" s="266"/>
      <c r="O114" s="267"/>
    </row>
    <row r="115" ht="15.75" customHeight="1">
      <c r="C115" s="289"/>
      <c r="D115" s="285">
        <f>SUM(D100:D114)</f>
        <v>33930</v>
      </c>
      <c r="E115" s="292"/>
      <c r="F115" s="292"/>
      <c r="G115" s="264"/>
      <c r="M115" s="268"/>
      <c r="N115" s="266"/>
      <c r="O115" s="267"/>
    </row>
    <row r="116" ht="15.75" customHeight="1">
      <c r="C116" s="293"/>
      <c r="D116" s="276"/>
      <c r="E116" s="276"/>
      <c r="F116" s="292"/>
      <c r="G116" s="264"/>
      <c r="M116" s="268"/>
      <c r="N116" s="266"/>
      <c r="O116" s="267"/>
    </row>
    <row r="117" ht="15.75" customHeight="1">
      <c r="C117" s="283"/>
      <c r="D117" s="284"/>
      <c r="E117" s="276"/>
      <c r="F117" s="276"/>
      <c r="G117" s="264"/>
      <c r="M117" s="268"/>
      <c r="N117" s="266"/>
      <c r="O117" s="267"/>
    </row>
    <row r="118" ht="15.75" customHeight="1">
      <c r="C118" s="294" t="s">
        <v>182</v>
      </c>
      <c r="D118" s="284"/>
      <c r="E118" s="276"/>
      <c r="F118" s="276"/>
      <c r="G118" s="264"/>
      <c r="M118" s="268"/>
      <c r="N118" s="266"/>
      <c r="O118" s="267"/>
    </row>
    <row r="119" ht="30.0" customHeight="1">
      <c r="C119" s="295"/>
      <c r="D119" s="284"/>
      <c r="E119" s="276"/>
      <c r="F119" s="276"/>
      <c r="G119" s="264"/>
      <c r="M119" s="268"/>
      <c r="N119" s="266"/>
      <c r="O119" s="267"/>
    </row>
    <row r="120" ht="15.75" customHeight="1">
      <c r="C120" s="295"/>
      <c r="D120" s="284"/>
      <c r="E120" s="276"/>
      <c r="F120" s="276"/>
      <c r="G120" s="264"/>
      <c r="M120" s="268"/>
      <c r="N120" s="266"/>
      <c r="O120" s="267"/>
    </row>
    <row r="121" ht="15.75" customHeight="1">
      <c r="C121" s="283"/>
      <c r="D121" s="284"/>
      <c r="E121" s="276"/>
      <c r="F121" s="276"/>
      <c r="G121" s="264"/>
      <c r="M121" s="268"/>
      <c r="N121" s="266"/>
      <c r="O121" s="267"/>
    </row>
    <row r="122" ht="15.75" customHeight="1">
      <c r="C122" s="283"/>
      <c r="D122" s="284"/>
      <c r="E122" s="276"/>
      <c r="F122" s="276"/>
      <c r="G122" s="264"/>
      <c r="M122" s="268"/>
      <c r="N122" s="266"/>
      <c r="O122" s="267"/>
    </row>
    <row r="123" ht="15.75" customHeight="1">
      <c r="C123" s="296" t="s">
        <v>183</v>
      </c>
      <c r="D123" s="284"/>
      <c r="E123" s="276"/>
      <c r="F123" s="276"/>
      <c r="G123" s="264"/>
      <c r="M123" s="268"/>
      <c r="N123" s="266"/>
      <c r="O123" s="267"/>
    </row>
    <row r="124" ht="15.75" customHeight="1">
      <c r="C124" s="283"/>
      <c r="D124" s="284"/>
      <c r="E124" s="276"/>
      <c r="F124" s="276"/>
      <c r="G124" s="264"/>
      <c r="M124" s="268"/>
      <c r="N124" s="266"/>
      <c r="O124" s="267"/>
    </row>
    <row r="125" ht="30.0" customHeight="1">
      <c r="C125" s="295" t="s">
        <v>184</v>
      </c>
      <c r="D125" s="284"/>
      <c r="E125" s="276"/>
      <c r="F125" s="276"/>
      <c r="G125" s="264"/>
      <c r="M125" s="268"/>
      <c r="N125" s="266"/>
      <c r="O125" s="267"/>
    </row>
    <row r="126" ht="30.0" customHeight="1">
      <c r="C126" s="295"/>
      <c r="D126" s="284"/>
      <c r="E126" s="276"/>
      <c r="F126" s="276"/>
      <c r="G126" s="264"/>
      <c r="M126" s="268"/>
      <c r="N126" s="266"/>
      <c r="O126" s="267"/>
    </row>
    <row r="127" ht="15.75" customHeight="1">
      <c r="C127" s="283"/>
      <c r="D127" s="284"/>
      <c r="E127" s="276"/>
      <c r="F127" s="276"/>
      <c r="G127" s="264"/>
      <c r="M127" s="268"/>
      <c r="N127" s="266"/>
      <c r="O127" s="267"/>
    </row>
    <row r="128" ht="15.75" customHeight="1">
      <c r="D128" s="262"/>
      <c r="E128" s="262"/>
      <c r="F128" s="263"/>
      <c r="G128" s="264"/>
      <c r="M128" s="268"/>
      <c r="N128" s="266"/>
      <c r="O128" s="267"/>
    </row>
    <row r="129" ht="15.75" customHeight="1">
      <c r="D129" s="262"/>
      <c r="E129" s="262"/>
      <c r="F129" s="263"/>
      <c r="G129" s="264"/>
      <c r="M129" s="268"/>
      <c r="N129" s="266"/>
      <c r="O129" s="267"/>
    </row>
    <row r="130" ht="15.75" customHeight="1">
      <c r="D130" s="262"/>
      <c r="E130" s="262"/>
      <c r="F130" s="263"/>
      <c r="G130" s="264"/>
      <c r="M130" s="268"/>
      <c r="N130" s="266"/>
      <c r="O130" s="267"/>
    </row>
    <row r="131" ht="15.75" customHeight="1">
      <c r="D131" s="262"/>
      <c r="E131" s="262"/>
      <c r="F131" s="263"/>
      <c r="G131" s="264"/>
      <c r="M131" s="268"/>
      <c r="N131" s="266"/>
      <c r="O131" s="267"/>
    </row>
    <row r="132" ht="15.75" customHeight="1">
      <c r="D132" s="262"/>
      <c r="E132" s="262"/>
      <c r="F132" s="263"/>
      <c r="G132" s="264"/>
      <c r="M132" s="268"/>
      <c r="N132" s="266"/>
      <c r="O132" s="267"/>
    </row>
    <row r="133" ht="15.75" customHeight="1">
      <c r="D133" s="262"/>
      <c r="E133" s="262"/>
      <c r="F133" s="263"/>
      <c r="G133" s="264"/>
      <c r="M133" s="268"/>
      <c r="N133" s="266"/>
      <c r="O133" s="267"/>
    </row>
    <row r="134" ht="15.75" customHeight="1">
      <c r="D134" s="262"/>
      <c r="E134" s="262"/>
      <c r="F134" s="263"/>
      <c r="G134" s="264"/>
      <c r="M134" s="268"/>
      <c r="N134" s="266"/>
      <c r="O134" s="267"/>
    </row>
    <row r="135" ht="15.75" customHeight="1">
      <c r="D135" s="262"/>
      <c r="E135" s="262"/>
      <c r="F135" s="263"/>
      <c r="G135" s="264"/>
      <c r="M135" s="268"/>
      <c r="N135" s="266"/>
      <c r="O135" s="267"/>
    </row>
    <row r="136" ht="15.75" customHeight="1">
      <c r="D136" s="262"/>
      <c r="E136" s="262"/>
      <c r="F136" s="263"/>
      <c r="G136" s="264"/>
      <c r="M136" s="268"/>
      <c r="N136" s="266"/>
      <c r="O136" s="267"/>
    </row>
    <row r="137" ht="15.75" customHeight="1">
      <c r="D137" s="262"/>
      <c r="E137" s="262"/>
      <c r="F137" s="263"/>
      <c r="G137" s="264"/>
      <c r="M137" s="268"/>
      <c r="N137" s="266"/>
      <c r="O137" s="267"/>
    </row>
    <row r="138" ht="15.75" customHeight="1">
      <c r="D138" s="262"/>
      <c r="E138" s="262"/>
      <c r="F138" s="263"/>
      <c r="G138" s="264"/>
      <c r="M138" s="268"/>
      <c r="N138" s="266"/>
      <c r="O138" s="267"/>
    </row>
    <row r="139" ht="15.75" customHeight="1">
      <c r="D139" s="262"/>
      <c r="E139" s="262"/>
      <c r="F139" s="263"/>
      <c r="G139" s="264"/>
      <c r="M139" s="268"/>
      <c r="N139" s="266"/>
      <c r="O139" s="267"/>
    </row>
    <row r="140" ht="15.75" customHeight="1">
      <c r="D140" s="262"/>
      <c r="E140" s="262"/>
      <c r="F140" s="263"/>
      <c r="G140" s="264"/>
      <c r="M140" s="268"/>
      <c r="N140" s="266"/>
      <c r="O140" s="267"/>
    </row>
    <row r="141" ht="15.75" customHeight="1">
      <c r="D141" s="262"/>
      <c r="E141" s="262"/>
      <c r="F141" s="263"/>
      <c r="G141" s="264"/>
      <c r="M141" s="268"/>
      <c r="N141" s="266"/>
      <c r="O141" s="267"/>
    </row>
    <row r="142" ht="15.75" customHeight="1">
      <c r="D142" s="262"/>
      <c r="E142" s="262"/>
      <c r="F142" s="263"/>
      <c r="G142" s="264"/>
      <c r="M142" s="268"/>
      <c r="N142" s="266"/>
      <c r="O142" s="267"/>
    </row>
    <row r="143" ht="15.75" customHeight="1">
      <c r="D143" s="262"/>
      <c r="E143" s="262"/>
      <c r="F143" s="263"/>
      <c r="G143" s="264"/>
      <c r="M143" s="268"/>
      <c r="N143" s="266"/>
      <c r="O143" s="267"/>
    </row>
    <row r="144" ht="15.75" customHeight="1">
      <c r="D144" s="262"/>
      <c r="E144" s="262"/>
      <c r="F144" s="263"/>
      <c r="G144" s="264"/>
      <c r="M144" s="268"/>
      <c r="N144" s="266"/>
      <c r="O144" s="267"/>
    </row>
    <row r="145" ht="15.75" customHeight="1">
      <c r="D145" s="262"/>
      <c r="E145" s="262"/>
      <c r="F145" s="263"/>
      <c r="G145" s="264"/>
      <c r="M145" s="268"/>
      <c r="N145" s="266"/>
      <c r="O145" s="267"/>
    </row>
    <row r="146" ht="15.75" customHeight="1">
      <c r="D146" s="262"/>
      <c r="E146" s="262"/>
      <c r="F146" s="263"/>
      <c r="G146" s="264"/>
      <c r="M146" s="268"/>
      <c r="N146" s="266"/>
      <c r="O146" s="267"/>
    </row>
    <row r="147" ht="15.75" customHeight="1">
      <c r="D147" s="262"/>
      <c r="E147" s="262"/>
      <c r="F147" s="263"/>
      <c r="G147" s="264"/>
      <c r="M147" s="268"/>
      <c r="N147" s="266"/>
      <c r="O147" s="267"/>
    </row>
    <row r="148" ht="15.75" customHeight="1">
      <c r="D148" s="262"/>
      <c r="E148" s="262"/>
      <c r="F148" s="263"/>
      <c r="G148" s="264"/>
      <c r="M148" s="268"/>
      <c r="N148" s="266"/>
      <c r="O148" s="267"/>
    </row>
    <row r="149" ht="15.75" customHeight="1">
      <c r="D149" s="262"/>
      <c r="E149" s="262"/>
      <c r="F149" s="263"/>
      <c r="G149" s="264"/>
      <c r="M149" s="268"/>
      <c r="N149" s="266"/>
      <c r="O149" s="267"/>
    </row>
    <row r="150" ht="15.75" customHeight="1">
      <c r="D150" s="262"/>
      <c r="E150" s="262"/>
      <c r="F150" s="263"/>
      <c r="G150" s="264"/>
      <c r="M150" s="268"/>
      <c r="N150" s="266"/>
      <c r="O150" s="267"/>
    </row>
    <row r="151" ht="15.75" customHeight="1">
      <c r="D151" s="262"/>
      <c r="E151" s="262"/>
      <c r="F151" s="263"/>
      <c r="G151" s="264"/>
      <c r="M151" s="268"/>
      <c r="N151" s="266"/>
      <c r="O151" s="267"/>
    </row>
    <row r="152" ht="15.75" customHeight="1">
      <c r="D152" s="262"/>
      <c r="E152" s="262"/>
      <c r="F152" s="263"/>
      <c r="G152" s="264"/>
      <c r="M152" s="268"/>
      <c r="N152" s="266"/>
      <c r="O152" s="267"/>
    </row>
    <row r="153" ht="15.75" customHeight="1">
      <c r="D153" s="262"/>
      <c r="E153" s="262"/>
      <c r="F153" s="263"/>
      <c r="G153" s="264"/>
      <c r="M153" s="268"/>
      <c r="N153" s="266"/>
      <c r="O153" s="267"/>
    </row>
    <row r="154" ht="15.75" customHeight="1">
      <c r="D154" s="262"/>
      <c r="E154" s="262"/>
      <c r="F154" s="263"/>
      <c r="G154" s="264"/>
      <c r="M154" s="268"/>
      <c r="N154" s="266"/>
      <c r="O154" s="267"/>
    </row>
    <row r="155" ht="15.75" customHeight="1">
      <c r="D155" s="262"/>
      <c r="E155" s="262"/>
      <c r="F155" s="263"/>
      <c r="G155" s="264"/>
      <c r="M155" s="268"/>
      <c r="N155" s="266"/>
      <c r="O155" s="267"/>
    </row>
    <row r="156" ht="15.75" customHeight="1">
      <c r="D156" s="262"/>
      <c r="E156" s="262"/>
      <c r="F156" s="263"/>
      <c r="G156" s="264"/>
      <c r="M156" s="268"/>
      <c r="N156" s="266"/>
      <c r="O156" s="267"/>
    </row>
    <row r="157" ht="15.75" customHeight="1">
      <c r="D157" s="262"/>
      <c r="E157" s="262"/>
      <c r="F157" s="263"/>
      <c r="G157" s="264"/>
      <c r="M157" s="268"/>
      <c r="N157" s="266"/>
      <c r="O157" s="267"/>
    </row>
    <row r="158" ht="15.75" customHeight="1">
      <c r="D158" s="262"/>
      <c r="E158" s="262"/>
      <c r="F158" s="263"/>
      <c r="G158" s="264"/>
      <c r="M158" s="268"/>
      <c r="N158" s="266"/>
      <c r="O158" s="267"/>
    </row>
    <row r="159" ht="15.75" customHeight="1">
      <c r="D159" s="262"/>
      <c r="E159" s="262"/>
      <c r="F159" s="263"/>
      <c r="G159" s="264"/>
      <c r="M159" s="268"/>
      <c r="N159" s="266"/>
      <c r="O159" s="267"/>
    </row>
    <row r="160" ht="15.75" customHeight="1">
      <c r="D160" s="262"/>
      <c r="E160" s="262"/>
      <c r="F160" s="263"/>
      <c r="G160" s="264"/>
      <c r="M160" s="268"/>
      <c r="N160" s="266"/>
      <c r="O160" s="267"/>
    </row>
    <row r="161" ht="15.75" customHeight="1">
      <c r="D161" s="262"/>
      <c r="E161" s="262"/>
      <c r="F161" s="263"/>
      <c r="G161" s="264"/>
      <c r="M161" s="268"/>
      <c r="N161" s="266"/>
      <c r="O161" s="267"/>
    </row>
    <row r="162" ht="15.75" customHeight="1">
      <c r="D162" s="262"/>
      <c r="E162" s="262"/>
      <c r="F162" s="263"/>
      <c r="G162" s="264"/>
      <c r="M162" s="268"/>
      <c r="N162" s="266"/>
      <c r="O162" s="267"/>
    </row>
    <row r="163" ht="15.75" customHeight="1">
      <c r="D163" s="262"/>
      <c r="E163" s="262"/>
      <c r="F163" s="263"/>
      <c r="G163" s="264"/>
      <c r="M163" s="268"/>
      <c r="N163" s="266"/>
      <c r="O163" s="267"/>
    </row>
    <row r="164" ht="15.75" customHeight="1">
      <c r="D164" s="262"/>
      <c r="E164" s="262"/>
      <c r="F164" s="263"/>
      <c r="G164" s="264"/>
      <c r="M164" s="268"/>
      <c r="N164" s="266"/>
      <c r="O164" s="267"/>
    </row>
    <row r="165" ht="15.75" customHeight="1">
      <c r="D165" s="262"/>
      <c r="E165" s="262"/>
      <c r="F165" s="263"/>
      <c r="G165" s="264"/>
      <c r="M165" s="268"/>
      <c r="N165" s="266"/>
      <c r="O165" s="267"/>
    </row>
    <row r="166" ht="15.75" customHeight="1">
      <c r="D166" s="262"/>
      <c r="E166" s="262"/>
      <c r="F166" s="263"/>
      <c r="G166" s="264"/>
      <c r="M166" s="268"/>
      <c r="N166" s="266"/>
      <c r="O166" s="267"/>
    </row>
    <row r="167" ht="15.75" customHeight="1">
      <c r="D167" s="262"/>
      <c r="E167" s="262"/>
      <c r="F167" s="263"/>
      <c r="G167" s="264"/>
      <c r="M167" s="268"/>
      <c r="N167" s="266"/>
      <c r="O167" s="267"/>
    </row>
    <row r="168" ht="15.75" customHeight="1">
      <c r="D168" s="262"/>
      <c r="E168" s="262"/>
      <c r="F168" s="263"/>
      <c r="G168" s="264"/>
      <c r="M168" s="268"/>
      <c r="N168" s="266"/>
      <c r="O168" s="267"/>
    </row>
    <row r="169" ht="15.75" customHeight="1">
      <c r="D169" s="262"/>
      <c r="E169" s="262"/>
      <c r="F169" s="263"/>
      <c r="G169" s="264"/>
      <c r="M169" s="268"/>
      <c r="N169" s="266"/>
      <c r="O169" s="267"/>
    </row>
    <row r="170" ht="15.75" customHeight="1">
      <c r="D170" s="262"/>
      <c r="E170" s="262"/>
      <c r="F170" s="263"/>
      <c r="G170" s="264"/>
      <c r="M170" s="268"/>
      <c r="N170" s="266"/>
      <c r="O170" s="267"/>
    </row>
    <row r="171" ht="15.75" customHeight="1">
      <c r="D171" s="262"/>
      <c r="E171" s="262"/>
      <c r="F171" s="263"/>
      <c r="G171" s="264"/>
      <c r="M171" s="268"/>
      <c r="N171" s="266"/>
      <c r="O171" s="267"/>
    </row>
    <row r="172" ht="15.75" customHeight="1">
      <c r="D172" s="262"/>
      <c r="E172" s="262"/>
      <c r="F172" s="263"/>
      <c r="G172" s="264"/>
      <c r="M172" s="268"/>
      <c r="N172" s="266"/>
      <c r="O172" s="267"/>
    </row>
    <row r="173" ht="15.75" customHeight="1">
      <c r="D173" s="262"/>
      <c r="E173" s="262"/>
      <c r="F173" s="263"/>
      <c r="G173" s="264"/>
      <c r="M173" s="268"/>
      <c r="N173" s="266"/>
      <c r="O173" s="267"/>
    </row>
    <row r="174" ht="15.75" customHeight="1">
      <c r="D174" s="262"/>
      <c r="E174" s="262"/>
      <c r="F174" s="263"/>
      <c r="G174" s="264"/>
      <c r="M174" s="268"/>
      <c r="N174" s="266"/>
      <c r="O174" s="267"/>
    </row>
    <row r="175" ht="15.75" customHeight="1">
      <c r="D175" s="262"/>
      <c r="E175" s="262"/>
      <c r="F175" s="263"/>
      <c r="G175" s="264"/>
      <c r="M175" s="268"/>
      <c r="N175" s="266"/>
      <c r="O175" s="267"/>
    </row>
    <row r="176" ht="15.75" customHeight="1">
      <c r="D176" s="262"/>
      <c r="E176" s="262"/>
      <c r="F176" s="263"/>
      <c r="G176" s="264"/>
      <c r="M176" s="268"/>
      <c r="N176" s="266"/>
      <c r="O176" s="267"/>
    </row>
    <row r="177" ht="15.75" customHeight="1">
      <c r="D177" s="262"/>
      <c r="E177" s="262"/>
      <c r="F177" s="263"/>
      <c r="G177" s="264"/>
      <c r="M177" s="268"/>
      <c r="N177" s="266"/>
      <c r="O177" s="267"/>
    </row>
    <row r="178" ht="15.75" customHeight="1">
      <c r="D178" s="262"/>
      <c r="E178" s="262"/>
      <c r="F178" s="263"/>
      <c r="G178" s="264"/>
      <c r="M178" s="268"/>
      <c r="N178" s="266"/>
      <c r="O178" s="267"/>
    </row>
    <row r="179" ht="15.75" customHeight="1">
      <c r="D179" s="262"/>
      <c r="E179" s="262"/>
      <c r="F179" s="263"/>
      <c r="G179" s="264"/>
      <c r="M179" s="268"/>
      <c r="N179" s="266"/>
      <c r="O179" s="267"/>
    </row>
    <row r="180" ht="15.75" customHeight="1">
      <c r="D180" s="262"/>
      <c r="E180" s="262"/>
      <c r="F180" s="263"/>
      <c r="G180" s="264"/>
      <c r="M180" s="268"/>
      <c r="N180" s="266"/>
      <c r="O180" s="267"/>
    </row>
    <row r="181" ht="15.75" customHeight="1">
      <c r="D181" s="262"/>
      <c r="E181" s="262"/>
      <c r="F181" s="263"/>
      <c r="G181" s="264"/>
      <c r="M181" s="268"/>
      <c r="N181" s="266"/>
      <c r="O181" s="267"/>
    </row>
    <row r="182" ht="15.75" customHeight="1">
      <c r="D182" s="262"/>
      <c r="E182" s="262"/>
      <c r="F182" s="263"/>
      <c r="G182" s="264"/>
      <c r="M182" s="268"/>
      <c r="N182" s="266"/>
      <c r="O182" s="267"/>
    </row>
    <row r="183" ht="15.75" customHeight="1">
      <c r="D183" s="262"/>
      <c r="E183" s="262"/>
      <c r="F183" s="263"/>
      <c r="G183" s="264"/>
      <c r="M183" s="268"/>
      <c r="N183" s="266"/>
      <c r="O183" s="267"/>
    </row>
    <row r="184" ht="15.75" customHeight="1">
      <c r="D184" s="262"/>
      <c r="E184" s="262"/>
      <c r="F184" s="263"/>
      <c r="G184" s="264"/>
      <c r="M184" s="268"/>
      <c r="N184" s="266"/>
      <c r="O184" s="267"/>
    </row>
    <row r="185" ht="15.75" customHeight="1">
      <c r="D185" s="262"/>
      <c r="E185" s="262"/>
      <c r="F185" s="263"/>
      <c r="G185" s="264"/>
      <c r="M185" s="268"/>
      <c r="N185" s="266"/>
      <c r="O185" s="267"/>
    </row>
    <row r="186" ht="15.75" customHeight="1">
      <c r="D186" s="262"/>
      <c r="E186" s="262"/>
      <c r="F186" s="263"/>
      <c r="G186" s="264"/>
      <c r="M186" s="268"/>
      <c r="N186" s="266"/>
      <c r="O186" s="267"/>
    </row>
    <row r="187" ht="15.75" customHeight="1">
      <c r="D187" s="262"/>
      <c r="E187" s="262"/>
      <c r="F187" s="263"/>
      <c r="G187" s="264"/>
      <c r="M187" s="268"/>
      <c r="N187" s="266"/>
      <c r="O187" s="267"/>
    </row>
    <row r="188" ht="15.75" customHeight="1">
      <c r="D188" s="262"/>
      <c r="E188" s="262"/>
      <c r="F188" s="263"/>
      <c r="G188" s="264"/>
      <c r="M188" s="268"/>
      <c r="N188" s="266"/>
      <c r="O188" s="267"/>
    </row>
    <row r="189" ht="15.75" customHeight="1">
      <c r="D189" s="262"/>
      <c r="E189" s="262"/>
      <c r="F189" s="263"/>
      <c r="G189" s="264"/>
      <c r="M189" s="268"/>
      <c r="N189" s="266"/>
      <c r="O189" s="267"/>
    </row>
    <row r="190" ht="15.75" customHeight="1">
      <c r="D190" s="262"/>
      <c r="E190" s="262"/>
      <c r="F190" s="263"/>
      <c r="G190" s="264"/>
      <c r="M190" s="268"/>
      <c r="N190" s="266"/>
      <c r="O190" s="267"/>
    </row>
    <row r="191" ht="15.75" customHeight="1">
      <c r="D191" s="262"/>
      <c r="E191" s="262"/>
      <c r="F191" s="263"/>
      <c r="G191" s="264"/>
      <c r="M191" s="268"/>
      <c r="N191" s="266"/>
      <c r="O191" s="267"/>
    </row>
    <row r="192" ht="15.75" customHeight="1">
      <c r="D192" s="262"/>
      <c r="E192" s="262"/>
      <c r="F192" s="263"/>
      <c r="G192" s="264"/>
      <c r="M192" s="268"/>
      <c r="N192" s="266"/>
      <c r="O192" s="267"/>
    </row>
    <row r="193" ht="15.75" customHeight="1">
      <c r="D193" s="262"/>
      <c r="E193" s="262"/>
      <c r="F193" s="263"/>
      <c r="G193" s="264"/>
      <c r="M193" s="268"/>
      <c r="N193" s="266"/>
      <c r="O193" s="267"/>
    </row>
    <row r="194" ht="15.75" customHeight="1">
      <c r="D194" s="262"/>
      <c r="E194" s="262"/>
      <c r="F194" s="263"/>
      <c r="G194" s="264"/>
      <c r="M194" s="268"/>
      <c r="N194" s="266"/>
      <c r="O194" s="267"/>
    </row>
    <row r="195" ht="15.75" customHeight="1">
      <c r="D195" s="262"/>
      <c r="E195" s="262"/>
      <c r="F195" s="263"/>
      <c r="G195" s="264"/>
      <c r="M195" s="268"/>
      <c r="N195" s="266"/>
      <c r="O195" s="267"/>
    </row>
    <row r="196" ht="15.75" customHeight="1">
      <c r="D196" s="262"/>
      <c r="E196" s="262"/>
      <c r="F196" s="263"/>
      <c r="G196" s="264"/>
      <c r="M196" s="268"/>
      <c r="N196" s="266"/>
      <c r="O196" s="267"/>
    </row>
    <row r="197" ht="15.75" customHeight="1">
      <c r="D197" s="262"/>
      <c r="E197" s="262"/>
      <c r="F197" s="263"/>
      <c r="G197" s="264"/>
      <c r="M197" s="268"/>
      <c r="N197" s="266"/>
      <c r="O197" s="267"/>
    </row>
    <row r="198" ht="15.75" customHeight="1">
      <c r="D198" s="262"/>
      <c r="E198" s="262"/>
      <c r="F198" s="263"/>
      <c r="G198" s="264"/>
      <c r="M198" s="268"/>
      <c r="N198" s="266"/>
      <c r="O198" s="267"/>
    </row>
    <row r="199" ht="15.75" customHeight="1">
      <c r="D199" s="262"/>
      <c r="E199" s="262"/>
      <c r="F199" s="263"/>
      <c r="G199" s="264"/>
      <c r="M199" s="268"/>
      <c r="N199" s="266"/>
      <c r="O199" s="267"/>
    </row>
    <row r="200" ht="15.75" customHeight="1">
      <c r="D200" s="262"/>
      <c r="E200" s="262"/>
      <c r="F200" s="263"/>
      <c r="G200" s="264"/>
      <c r="M200" s="268"/>
      <c r="N200" s="266"/>
      <c r="O200" s="267"/>
    </row>
    <row r="201" ht="15.75" customHeight="1">
      <c r="D201" s="262"/>
      <c r="E201" s="262"/>
      <c r="F201" s="263"/>
      <c r="G201" s="264"/>
      <c r="M201" s="268"/>
      <c r="N201" s="266"/>
      <c r="O201" s="267"/>
    </row>
    <row r="202" ht="15.75" customHeight="1">
      <c r="D202" s="262"/>
      <c r="E202" s="262"/>
      <c r="F202" s="263"/>
      <c r="G202" s="264"/>
      <c r="M202" s="268"/>
      <c r="N202" s="266"/>
      <c r="O202" s="267"/>
    </row>
    <row r="203" ht="15.75" customHeight="1">
      <c r="D203" s="262"/>
      <c r="E203" s="262"/>
      <c r="F203" s="263"/>
      <c r="G203" s="264"/>
      <c r="M203" s="268"/>
      <c r="N203" s="266"/>
      <c r="O203" s="267"/>
    </row>
    <row r="204" ht="15.75" customHeight="1">
      <c r="D204" s="262"/>
      <c r="E204" s="262"/>
      <c r="F204" s="263"/>
      <c r="G204" s="264"/>
      <c r="M204" s="268"/>
      <c r="N204" s="266"/>
      <c r="O204" s="267"/>
    </row>
    <row r="205" ht="15.75" customHeight="1">
      <c r="D205" s="262"/>
      <c r="E205" s="262"/>
      <c r="F205" s="263"/>
      <c r="G205" s="264"/>
      <c r="M205" s="268"/>
      <c r="N205" s="266"/>
      <c r="O205" s="267"/>
    </row>
    <row r="206" ht="15.75" customHeight="1">
      <c r="D206" s="262"/>
      <c r="E206" s="262"/>
      <c r="F206" s="263"/>
      <c r="G206" s="264"/>
      <c r="M206" s="268"/>
      <c r="N206" s="266"/>
      <c r="O206" s="267"/>
    </row>
    <row r="207" ht="15.75" customHeight="1">
      <c r="D207" s="262"/>
      <c r="E207" s="262"/>
      <c r="F207" s="263"/>
      <c r="G207" s="264"/>
      <c r="M207" s="268"/>
      <c r="N207" s="266"/>
      <c r="O207" s="267"/>
    </row>
    <row r="208" ht="15.75" customHeight="1">
      <c r="D208" s="262"/>
      <c r="E208" s="262"/>
      <c r="F208" s="263"/>
      <c r="G208" s="264"/>
      <c r="M208" s="268"/>
      <c r="N208" s="266"/>
      <c r="O208" s="267"/>
    </row>
    <row r="209" ht="15.75" customHeight="1">
      <c r="D209" s="262"/>
      <c r="E209" s="262"/>
      <c r="F209" s="263"/>
      <c r="G209" s="264"/>
      <c r="M209" s="268"/>
      <c r="N209" s="266"/>
      <c r="O209" s="267"/>
    </row>
    <row r="210" ht="15.75" customHeight="1">
      <c r="D210" s="262"/>
      <c r="E210" s="262"/>
      <c r="F210" s="263"/>
      <c r="G210" s="264"/>
      <c r="M210" s="268"/>
      <c r="N210" s="266"/>
      <c r="O210" s="267"/>
    </row>
    <row r="211" ht="15.75" customHeight="1">
      <c r="D211" s="262"/>
      <c r="E211" s="262"/>
      <c r="F211" s="263"/>
      <c r="G211" s="264"/>
      <c r="M211" s="268"/>
      <c r="N211" s="266"/>
      <c r="O211" s="267"/>
    </row>
    <row r="212" ht="15.75" customHeight="1">
      <c r="D212" s="262"/>
      <c r="E212" s="262"/>
      <c r="F212" s="263"/>
      <c r="G212" s="264"/>
      <c r="M212" s="268"/>
      <c r="N212" s="266"/>
      <c r="O212" s="267"/>
    </row>
    <row r="213" ht="15.75" customHeight="1">
      <c r="D213" s="262"/>
      <c r="E213" s="262"/>
      <c r="F213" s="263"/>
      <c r="G213" s="264"/>
      <c r="M213" s="268"/>
      <c r="N213" s="266"/>
      <c r="O213" s="267"/>
    </row>
    <row r="214" ht="15.75" customHeight="1">
      <c r="D214" s="262"/>
      <c r="E214" s="262"/>
      <c r="F214" s="263"/>
      <c r="G214" s="264"/>
      <c r="M214" s="268"/>
      <c r="N214" s="266"/>
      <c r="O214" s="267"/>
    </row>
    <row r="215" ht="15.75" customHeight="1">
      <c r="D215" s="262"/>
      <c r="E215" s="262"/>
      <c r="F215" s="263"/>
      <c r="G215" s="264"/>
      <c r="M215" s="268"/>
      <c r="N215" s="266"/>
      <c r="O215" s="267"/>
    </row>
    <row r="216" ht="15.75" customHeight="1">
      <c r="D216" s="262"/>
      <c r="E216" s="262"/>
      <c r="F216" s="263"/>
      <c r="G216" s="264"/>
      <c r="M216" s="268"/>
      <c r="N216" s="266"/>
      <c r="O216" s="267"/>
    </row>
    <row r="217" ht="15.75" customHeight="1">
      <c r="D217" s="262"/>
      <c r="E217" s="262"/>
      <c r="F217" s="263"/>
      <c r="G217" s="264"/>
      <c r="M217" s="268"/>
      <c r="N217" s="266"/>
      <c r="O217" s="267"/>
    </row>
    <row r="218" ht="15.75" customHeight="1">
      <c r="D218" s="262"/>
      <c r="E218" s="262"/>
      <c r="F218" s="263"/>
      <c r="G218" s="264"/>
      <c r="M218" s="268"/>
      <c r="N218" s="266"/>
      <c r="O218" s="267"/>
    </row>
    <row r="219" ht="15.75" customHeight="1">
      <c r="D219" s="262"/>
      <c r="E219" s="262"/>
      <c r="F219" s="263"/>
      <c r="G219" s="264"/>
      <c r="M219" s="268"/>
      <c r="N219" s="266"/>
      <c r="O219" s="267"/>
    </row>
    <row r="220" ht="15.75" customHeight="1">
      <c r="D220" s="262"/>
      <c r="E220" s="262"/>
      <c r="F220" s="263"/>
      <c r="G220" s="264"/>
      <c r="M220" s="268"/>
      <c r="N220" s="266"/>
      <c r="O220" s="267"/>
    </row>
    <row r="221" ht="15.75" customHeight="1">
      <c r="D221" s="262"/>
      <c r="E221" s="262"/>
      <c r="F221" s="263"/>
      <c r="G221" s="264"/>
      <c r="M221" s="268"/>
      <c r="N221" s="266"/>
      <c r="O221" s="267"/>
    </row>
    <row r="222" ht="15.75" customHeight="1">
      <c r="D222" s="262"/>
      <c r="E222" s="262"/>
      <c r="F222" s="263"/>
      <c r="G222" s="264"/>
      <c r="M222" s="268"/>
      <c r="N222" s="266"/>
      <c r="O222" s="267"/>
    </row>
    <row r="223" ht="15.75" customHeight="1">
      <c r="D223" s="262"/>
      <c r="E223" s="262"/>
      <c r="F223" s="263"/>
      <c r="G223" s="264"/>
      <c r="M223" s="268"/>
      <c r="N223" s="266"/>
      <c r="O223" s="267"/>
    </row>
    <row r="224" ht="15.75" customHeight="1">
      <c r="D224" s="262"/>
      <c r="E224" s="262"/>
      <c r="F224" s="263"/>
      <c r="G224" s="264"/>
      <c r="M224" s="268"/>
      <c r="N224" s="266"/>
      <c r="O224" s="267"/>
    </row>
    <row r="225" ht="15.75" customHeight="1">
      <c r="D225" s="262"/>
      <c r="E225" s="262"/>
      <c r="F225" s="263"/>
      <c r="G225" s="264"/>
      <c r="M225" s="268"/>
      <c r="N225" s="266"/>
      <c r="O225" s="267"/>
    </row>
    <row r="226" ht="15.75" customHeight="1">
      <c r="D226" s="262"/>
      <c r="E226" s="262"/>
      <c r="F226" s="263"/>
      <c r="G226" s="264"/>
      <c r="M226" s="268"/>
      <c r="N226" s="266"/>
      <c r="O226" s="267"/>
    </row>
    <row r="227" ht="15.75" customHeight="1">
      <c r="D227" s="262"/>
      <c r="E227" s="262"/>
      <c r="F227" s="263"/>
      <c r="G227" s="264"/>
      <c r="M227" s="268"/>
      <c r="N227" s="266"/>
      <c r="O227" s="267"/>
    </row>
    <row r="228" ht="15.75" customHeight="1">
      <c r="D228" s="262"/>
      <c r="E228" s="262"/>
      <c r="F228" s="263"/>
      <c r="G228" s="264"/>
      <c r="M228" s="268"/>
      <c r="N228" s="266"/>
      <c r="O228" s="267"/>
    </row>
    <row r="229" ht="15.75" customHeight="1">
      <c r="D229" s="262"/>
      <c r="E229" s="262"/>
      <c r="F229" s="263"/>
      <c r="G229" s="264"/>
      <c r="M229" s="268"/>
      <c r="N229" s="266"/>
      <c r="O229" s="267"/>
    </row>
    <row r="230" ht="15.75" customHeight="1">
      <c r="D230" s="262"/>
      <c r="E230" s="262"/>
      <c r="F230" s="263"/>
      <c r="G230" s="264"/>
      <c r="M230" s="268"/>
      <c r="N230" s="266"/>
      <c r="O230" s="267"/>
    </row>
    <row r="231" ht="15.75" customHeight="1">
      <c r="D231" s="262"/>
      <c r="E231" s="262"/>
      <c r="F231" s="263"/>
      <c r="G231" s="264"/>
      <c r="M231" s="268"/>
      <c r="N231" s="266"/>
      <c r="O231" s="267"/>
    </row>
    <row r="232" ht="15.75" customHeight="1">
      <c r="D232" s="262"/>
      <c r="E232" s="262"/>
      <c r="F232" s="263"/>
      <c r="G232" s="264"/>
      <c r="M232" s="268"/>
      <c r="N232" s="266"/>
      <c r="O232" s="267"/>
    </row>
    <row r="233" ht="15.75" customHeight="1">
      <c r="D233" s="262"/>
      <c r="E233" s="262"/>
      <c r="F233" s="263"/>
      <c r="G233" s="264"/>
      <c r="M233" s="268"/>
      <c r="N233" s="266"/>
      <c r="O233" s="267"/>
    </row>
    <row r="234" ht="15.75" customHeight="1">
      <c r="D234" s="262"/>
      <c r="E234" s="262"/>
      <c r="F234" s="263"/>
      <c r="G234" s="264"/>
      <c r="M234" s="268"/>
      <c r="N234" s="266"/>
      <c r="O234" s="267"/>
    </row>
    <row r="235" ht="15.75" customHeight="1">
      <c r="D235" s="262"/>
      <c r="E235" s="262"/>
      <c r="F235" s="263"/>
      <c r="G235" s="264"/>
      <c r="M235" s="268"/>
      <c r="N235" s="266"/>
      <c r="O235" s="267"/>
    </row>
    <row r="236" ht="15.75" customHeight="1">
      <c r="D236" s="262"/>
      <c r="E236" s="262"/>
      <c r="F236" s="263"/>
      <c r="G236" s="264"/>
      <c r="M236" s="268"/>
      <c r="N236" s="266"/>
      <c r="O236" s="267"/>
    </row>
    <row r="237" ht="15.75" customHeight="1">
      <c r="D237" s="262"/>
      <c r="E237" s="262"/>
      <c r="F237" s="263"/>
      <c r="G237" s="264"/>
      <c r="M237" s="268"/>
      <c r="N237" s="266"/>
      <c r="O237" s="267"/>
    </row>
    <row r="238" ht="15.75" customHeight="1">
      <c r="D238" s="262"/>
      <c r="E238" s="262"/>
      <c r="F238" s="263"/>
      <c r="G238" s="264"/>
      <c r="M238" s="268"/>
      <c r="N238" s="266"/>
      <c r="O238" s="267"/>
    </row>
    <row r="239" ht="15.75" customHeight="1">
      <c r="D239" s="262"/>
      <c r="E239" s="262"/>
      <c r="F239" s="263"/>
      <c r="G239" s="264"/>
      <c r="M239" s="268"/>
      <c r="N239" s="266"/>
      <c r="O239" s="267"/>
    </row>
    <row r="240" ht="15.75" customHeight="1">
      <c r="D240" s="262"/>
      <c r="E240" s="262"/>
      <c r="F240" s="263"/>
      <c r="G240" s="264"/>
      <c r="M240" s="268"/>
      <c r="N240" s="266"/>
      <c r="O240" s="267"/>
    </row>
    <row r="241" ht="15.75" customHeight="1">
      <c r="D241" s="262"/>
      <c r="E241" s="262"/>
      <c r="F241" s="263"/>
      <c r="G241" s="264"/>
      <c r="M241" s="268"/>
      <c r="N241" s="266"/>
      <c r="O241" s="267"/>
    </row>
    <row r="242" ht="15.75" customHeight="1">
      <c r="D242" s="262"/>
      <c r="E242" s="262"/>
      <c r="F242" s="263"/>
      <c r="G242" s="264"/>
      <c r="M242" s="268"/>
      <c r="N242" s="266"/>
      <c r="O242" s="267"/>
    </row>
    <row r="243" ht="15.75" customHeight="1">
      <c r="D243" s="262"/>
      <c r="E243" s="262"/>
      <c r="F243" s="263"/>
      <c r="G243" s="264"/>
      <c r="M243" s="268"/>
      <c r="N243" s="266"/>
      <c r="O243" s="267"/>
    </row>
    <row r="244" ht="15.75" customHeight="1">
      <c r="D244" s="262"/>
      <c r="E244" s="262"/>
      <c r="F244" s="263"/>
      <c r="G244" s="264"/>
      <c r="M244" s="268"/>
      <c r="N244" s="266"/>
      <c r="O244" s="267"/>
    </row>
    <row r="245" ht="15.75" customHeight="1">
      <c r="D245" s="262"/>
      <c r="E245" s="262"/>
      <c r="F245" s="263"/>
      <c r="G245" s="264"/>
      <c r="M245" s="268"/>
      <c r="N245" s="266"/>
      <c r="O245" s="267"/>
    </row>
    <row r="246" ht="15.75" customHeight="1">
      <c r="D246" s="262"/>
      <c r="E246" s="262"/>
      <c r="F246" s="263"/>
      <c r="G246" s="264"/>
      <c r="M246" s="268"/>
      <c r="N246" s="266"/>
      <c r="O246" s="267"/>
    </row>
    <row r="247" ht="15.75" customHeight="1">
      <c r="D247" s="262"/>
      <c r="E247" s="262"/>
      <c r="F247" s="263"/>
      <c r="G247" s="264"/>
      <c r="M247" s="268"/>
      <c r="N247" s="266"/>
      <c r="O247" s="267"/>
    </row>
    <row r="248" ht="15.75" customHeight="1">
      <c r="D248" s="262"/>
      <c r="E248" s="262"/>
      <c r="F248" s="263"/>
      <c r="G248" s="264"/>
      <c r="M248" s="268"/>
      <c r="N248" s="266"/>
      <c r="O248" s="267"/>
    </row>
    <row r="249" ht="15.75" customHeight="1">
      <c r="D249" s="262"/>
      <c r="E249" s="262"/>
      <c r="F249" s="263"/>
      <c r="G249" s="264"/>
      <c r="M249" s="268"/>
      <c r="N249" s="266"/>
      <c r="O249" s="267"/>
    </row>
    <row r="250" ht="15.75" customHeight="1">
      <c r="D250" s="262"/>
      <c r="E250" s="262"/>
      <c r="F250" s="263"/>
      <c r="G250" s="264"/>
      <c r="M250" s="268"/>
      <c r="N250" s="266"/>
      <c r="O250" s="267"/>
    </row>
    <row r="251" ht="15.75" customHeight="1">
      <c r="D251" s="262"/>
      <c r="E251" s="262"/>
      <c r="F251" s="263"/>
      <c r="G251" s="264"/>
      <c r="M251" s="268"/>
      <c r="N251" s="266"/>
      <c r="O251" s="267"/>
    </row>
    <row r="252" ht="15.75" customHeight="1">
      <c r="D252" s="262"/>
      <c r="E252" s="262"/>
      <c r="F252" s="263"/>
      <c r="G252" s="264"/>
      <c r="M252" s="268"/>
      <c r="N252" s="266"/>
      <c r="O252" s="267"/>
    </row>
    <row r="253" ht="15.75" customHeight="1">
      <c r="D253" s="262"/>
      <c r="E253" s="262"/>
      <c r="F253" s="263"/>
      <c r="G253" s="264"/>
      <c r="M253" s="268"/>
      <c r="N253" s="266"/>
      <c r="O253" s="267"/>
    </row>
    <row r="254" ht="15.75" customHeight="1">
      <c r="D254" s="262"/>
      <c r="E254" s="262"/>
      <c r="F254" s="263"/>
      <c r="G254" s="264"/>
      <c r="M254" s="268"/>
      <c r="N254" s="266"/>
      <c r="O254" s="267"/>
    </row>
    <row r="255" ht="15.75" customHeight="1">
      <c r="D255" s="262"/>
      <c r="E255" s="262"/>
      <c r="F255" s="263"/>
      <c r="G255" s="264"/>
      <c r="M255" s="268"/>
      <c r="N255" s="266"/>
      <c r="O255" s="267"/>
    </row>
    <row r="256" ht="15.75" customHeight="1">
      <c r="D256" s="262"/>
      <c r="E256" s="262"/>
      <c r="F256" s="263"/>
      <c r="G256" s="264"/>
      <c r="M256" s="268"/>
      <c r="N256" s="266"/>
      <c r="O256" s="267"/>
    </row>
    <row r="257" ht="15.75" customHeight="1">
      <c r="D257" s="262"/>
      <c r="E257" s="262"/>
      <c r="F257" s="263"/>
      <c r="G257" s="264"/>
      <c r="M257" s="268"/>
      <c r="N257" s="266"/>
      <c r="O257" s="267"/>
    </row>
    <row r="258" ht="15.75" customHeight="1">
      <c r="D258" s="262"/>
      <c r="E258" s="262"/>
      <c r="F258" s="263"/>
      <c r="G258" s="264"/>
      <c r="M258" s="268"/>
      <c r="N258" s="266"/>
      <c r="O258" s="267"/>
    </row>
    <row r="259" ht="15.75" customHeight="1">
      <c r="D259" s="262"/>
      <c r="E259" s="262"/>
      <c r="F259" s="263"/>
      <c r="G259" s="264"/>
      <c r="M259" s="268"/>
      <c r="N259" s="266"/>
      <c r="O259" s="267"/>
    </row>
    <row r="260" ht="15.75" customHeight="1">
      <c r="D260" s="262"/>
      <c r="E260" s="262"/>
      <c r="F260" s="263"/>
      <c r="G260" s="264"/>
      <c r="M260" s="268"/>
      <c r="N260" s="266"/>
      <c r="O260" s="267"/>
    </row>
    <row r="261" ht="15.75" customHeight="1">
      <c r="D261" s="262"/>
      <c r="E261" s="262"/>
      <c r="F261" s="263"/>
      <c r="G261" s="264"/>
      <c r="M261" s="268"/>
      <c r="N261" s="266"/>
      <c r="O261" s="267"/>
    </row>
    <row r="262" ht="15.75" customHeight="1">
      <c r="D262" s="262"/>
      <c r="E262" s="262"/>
      <c r="F262" s="263"/>
      <c r="G262" s="264"/>
      <c r="M262" s="268"/>
      <c r="N262" s="266"/>
      <c r="O262" s="267"/>
    </row>
    <row r="263" ht="15.75" customHeight="1">
      <c r="D263" s="262"/>
      <c r="E263" s="262"/>
      <c r="F263" s="263"/>
      <c r="G263" s="264"/>
      <c r="M263" s="268"/>
      <c r="N263" s="266"/>
      <c r="O263" s="267"/>
    </row>
    <row r="264" ht="15.75" customHeight="1">
      <c r="D264" s="262"/>
      <c r="E264" s="262"/>
      <c r="F264" s="263"/>
      <c r="G264" s="264"/>
      <c r="M264" s="268"/>
      <c r="N264" s="266"/>
      <c r="O264" s="267"/>
    </row>
    <row r="265" ht="15.75" customHeight="1">
      <c r="D265" s="262"/>
      <c r="E265" s="262"/>
      <c r="F265" s="263"/>
      <c r="G265" s="264"/>
      <c r="M265" s="268"/>
      <c r="N265" s="266"/>
      <c r="O265" s="267"/>
    </row>
    <row r="266" ht="15.75" customHeight="1">
      <c r="D266" s="262"/>
      <c r="E266" s="262"/>
      <c r="F266" s="263"/>
      <c r="G266" s="264"/>
      <c r="M266" s="268"/>
      <c r="N266" s="266"/>
      <c r="O266" s="267"/>
    </row>
    <row r="267" ht="15.75" customHeight="1">
      <c r="D267" s="262"/>
      <c r="E267" s="262"/>
      <c r="F267" s="263"/>
      <c r="G267" s="264"/>
      <c r="M267" s="268"/>
      <c r="N267" s="266"/>
      <c r="O267" s="267"/>
    </row>
    <row r="268" ht="15.75" customHeight="1">
      <c r="D268" s="262"/>
      <c r="E268" s="262"/>
      <c r="F268" s="263"/>
      <c r="G268" s="264"/>
      <c r="M268" s="268"/>
      <c r="N268" s="266"/>
      <c r="O268" s="267"/>
    </row>
    <row r="269" ht="15.75" customHeight="1">
      <c r="D269" s="262"/>
      <c r="E269" s="262"/>
      <c r="F269" s="263"/>
      <c r="G269" s="264"/>
      <c r="M269" s="268"/>
      <c r="N269" s="266"/>
      <c r="O269" s="267"/>
    </row>
    <row r="270" ht="15.75" customHeight="1">
      <c r="D270" s="262"/>
      <c r="E270" s="262"/>
      <c r="F270" s="263"/>
      <c r="G270" s="264"/>
      <c r="M270" s="268"/>
      <c r="N270" s="266"/>
      <c r="O270" s="267"/>
    </row>
    <row r="271" ht="15.75" customHeight="1">
      <c r="D271" s="262"/>
      <c r="E271" s="262"/>
      <c r="F271" s="263"/>
      <c r="G271" s="264"/>
      <c r="M271" s="268"/>
      <c r="N271" s="266"/>
      <c r="O271" s="267"/>
    </row>
    <row r="272" ht="15.75" customHeight="1">
      <c r="D272" s="262"/>
      <c r="E272" s="262"/>
      <c r="F272" s="263"/>
      <c r="G272" s="264"/>
      <c r="M272" s="268"/>
      <c r="N272" s="266"/>
      <c r="O272" s="267"/>
    </row>
    <row r="273" ht="15.75" customHeight="1">
      <c r="D273" s="262"/>
      <c r="E273" s="262"/>
      <c r="F273" s="263"/>
      <c r="G273" s="264"/>
      <c r="M273" s="268"/>
      <c r="N273" s="266"/>
      <c r="O273" s="267"/>
    </row>
    <row r="274" ht="15.75" customHeight="1">
      <c r="D274" s="262"/>
      <c r="E274" s="262"/>
      <c r="F274" s="263"/>
      <c r="G274" s="264"/>
      <c r="M274" s="268"/>
      <c r="N274" s="266"/>
      <c r="O274" s="267"/>
    </row>
    <row r="275" ht="15.75" customHeight="1">
      <c r="D275" s="262"/>
      <c r="E275" s="262"/>
      <c r="F275" s="263"/>
      <c r="G275" s="264"/>
      <c r="M275" s="268"/>
      <c r="N275" s="266"/>
      <c r="O275" s="267"/>
    </row>
    <row r="276" ht="15.75" customHeight="1">
      <c r="D276" s="262"/>
      <c r="E276" s="262"/>
      <c r="F276" s="263"/>
      <c r="G276" s="264"/>
      <c r="M276" s="268"/>
      <c r="N276" s="266"/>
      <c r="O276" s="267"/>
    </row>
    <row r="277" ht="15.75" customHeight="1">
      <c r="D277" s="262"/>
      <c r="E277" s="262"/>
      <c r="F277" s="263"/>
      <c r="G277" s="264"/>
      <c r="M277" s="268"/>
      <c r="N277" s="266"/>
      <c r="O277" s="267"/>
    </row>
    <row r="278" ht="15.75" customHeight="1">
      <c r="D278" s="262"/>
      <c r="E278" s="262"/>
      <c r="F278" s="263"/>
      <c r="G278" s="264"/>
      <c r="M278" s="268"/>
      <c r="N278" s="266"/>
      <c r="O278" s="267"/>
    </row>
    <row r="279" ht="15.75" customHeight="1">
      <c r="D279" s="262"/>
      <c r="E279" s="262"/>
      <c r="F279" s="263"/>
      <c r="G279" s="264"/>
      <c r="M279" s="268"/>
      <c r="N279" s="266"/>
      <c r="O279" s="267"/>
    </row>
    <row r="280" ht="15.75" customHeight="1">
      <c r="D280" s="262"/>
      <c r="E280" s="262"/>
      <c r="F280" s="263"/>
      <c r="G280" s="264"/>
      <c r="M280" s="268"/>
      <c r="N280" s="266"/>
      <c r="O280" s="267"/>
    </row>
    <row r="281" ht="15.75" customHeight="1">
      <c r="D281" s="262"/>
      <c r="E281" s="262"/>
      <c r="F281" s="263"/>
      <c r="G281" s="264"/>
      <c r="M281" s="268"/>
      <c r="N281" s="266"/>
      <c r="O281" s="267"/>
    </row>
    <row r="282" ht="15.75" customHeight="1">
      <c r="D282" s="262"/>
      <c r="E282" s="262"/>
      <c r="F282" s="263"/>
      <c r="G282" s="264"/>
      <c r="M282" s="268"/>
      <c r="N282" s="266"/>
      <c r="O282" s="267"/>
    </row>
    <row r="283" ht="15.75" customHeight="1">
      <c r="D283" s="262"/>
      <c r="E283" s="262"/>
      <c r="F283" s="263"/>
      <c r="G283" s="264"/>
      <c r="M283" s="268"/>
      <c r="N283" s="266"/>
      <c r="O283" s="267"/>
    </row>
    <row r="284" ht="15.75" customHeight="1">
      <c r="D284" s="262"/>
      <c r="E284" s="262"/>
      <c r="F284" s="263"/>
      <c r="G284" s="264"/>
      <c r="M284" s="268"/>
      <c r="N284" s="266"/>
      <c r="O284" s="267"/>
    </row>
    <row r="285" ht="15.75" customHeight="1">
      <c r="D285" s="262"/>
      <c r="E285" s="262"/>
      <c r="F285" s="263"/>
      <c r="G285" s="264"/>
      <c r="M285" s="268"/>
      <c r="N285" s="266"/>
      <c r="O285" s="267"/>
    </row>
    <row r="286" ht="15.75" customHeight="1">
      <c r="D286" s="262"/>
      <c r="E286" s="262"/>
      <c r="F286" s="263"/>
      <c r="G286" s="264"/>
      <c r="M286" s="268"/>
      <c r="N286" s="266"/>
      <c r="O286" s="267"/>
    </row>
    <row r="287" ht="15.75" customHeight="1">
      <c r="D287" s="262"/>
      <c r="E287" s="262"/>
      <c r="F287" s="263"/>
      <c r="G287" s="264"/>
      <c r="M287" s="268"/>
      <c r="N287" s="266"/>
      <c r="O287" s="267"/>
    </row>
    <row r="288" ht="15.75" customHeight="1">
      <c r="D288" s="262"/>
      <c r="E288" s="262"/>
      <c r="F288" s="263"/>
      <c r="G288" s="264"/>
      <c r="M288" s="268"/>
      <c r="N288" s="266"/>
      <c r="O288" s="267"/>
    </row>
    <row r="289" ht="15.75" customHeight="1">
      <c r="D289" s="262"/>
      <c r="E289" s="262"/>
      <c r="F289" s="263"/>
      <c r="G289" s="264"/>
      <c r="M289" s="268"/>
      <c r="N289" s="266"/>
      <c r="O289" s="267"/>
    </row>
    <row r="290" ht="15.75" customHeight="1">
      <c r="D290" s="262"/>
      <c r="E290" s="262"/>
      <c r="F290" s="263"/>
      <c r="G290" s="264"/>
      <c r="M290" s="268"/>
      <c r="N290" s="266"/>
      <c r="O290" s="267"/>
    </row>
    <row r="291" ht="15.75" customHeight="1">
      <c r="D291" s="262"/>
      <c r="E291" s="262"/>
      <c r="F291" s="263"/>
      <c r="G291" s="264"/>
      <c r="M291" s="268"/>
      <c r="N291" s="266"/>
      <c r="O291" s="267"/>
    </row>
    <row r="292" ht="15.75" customHeight="1">
      <c r="D292" s="262"/>
      <c r="E292" s="262"/>
      <c r="F292" s="263"/>
      <c r="G292" s="264"/>
      <c r="M292" s="268"/>
      <c r="N292" s="266"/>
      <c r="O292" s="267"/>
    </row>
    <row r="293" ht="15.75" customHeight="1">
      <c r="D293" s="262"/>
      <c r="E293" s="262"/>
      <c r="F293" s="263"/>
      <c r="G293" s="264"/>
      <c r="M293" s="268"/>
      <c r="N293" s="266"/>
      <c r="O293" s="267"/>
    </row>
    <row r="294" ht="15.75" customHeight="1">
      <c r="D294" s="262"/>
      <c r="E294" s="262"/>
      <c r="F294" s="263"/>
      <c r="G294" s="264"/>
      <c r="M294" s="268"/>
      <c r="N294" s="266"/>
      <c r="O294" s="267"/>
    </row>
    <row r="295" ht="15.75" customHeight="1">
      <c r="D295" s="262"/>
      <c r="E295" s="262"/>
      <c r="F295" s="263"/>
      <c r="G295" s="264"/>
      <c r="M295" s="268"/>
      <c r="N295" s="266"/>
      <c r="O295" s="267"/>
    </row>
    <row r="296" ht="15.75" customHeight="1">
      <c r="D296" s="262"/>
      <c r="E296" s="262"/>
      <c r="F296" s="263"/>
      <c r="G296" s="264"/>
      <c r="M296" s="268"/>
      <c r="N296" s="266"/>
      <c r="O296" s="267"/>
    </row>
    <row r="297" ht="15.75" customHeight="1">
      <c r="D297" s="262"/>
      <c r="E297" s="262"/>
      <c r="F297" s="263"/>
      <c r="G297" s="264"/>
      <c r="M297" s="268"/>
      <c r="N297" s="266"/>
      <c r="O297" s="267"/>
    </row>
    <row r="298" ht="15.75" customHeight="1">
      <c r="D298" s="262"/>
      <c r="E298" s="262"/>
      <c r="F298" s="263"/>
      <c r="G298" s="264"/>
      <c r="M298" s="268"/>
      <c r="N298" s="266"/>
      <c r="O298" s="267"/>
    </row>
    <row r="299" ht="15.75" customHeight="1">
      <c r="D299" s="262"/>
      <c r="E299" s="262"/>
      <c r="F299" s="263"/>
      <c r="G299" s="264"/>
      <c r="M299" s="268"/>
      <c r="N299" s="266"/>
      <c r="O299" s="267"/>
    </row>
    <row r="300" ht="15.75" customHeight="1">
      <c r="D300" s="262"/>
      <c r="E300" s="262"/>
      <c r="F300" s="263"/>
      <c r="G300" s="264"/>
      <c r="M300" s="268"/>
      <c r="N300" s="266"/>
      <c r="O300" s="267"/>
    </row>
    <row r="301" ht="15.75" customHeight="1">
      <c r="D301" s="262"/>
      <c r="E301" s="262"/>
      <c r="F301" s="263"/>
      <c r="G301" s="264"/>
      <c r="M301" s="268"/>
      <c r="N301" s="266"/>
      <c r="O301" s="267"/>
    </row>
    <row r="302" ht="15.75" customHeight="1">
      <c r="D302" s="262"/>
      <c r="E302" s="262"/>
      <c r="F302" s="263"/>
      <c r="G302" s="264"/>
      <c r="M302" s="268"/>
      <c r="N302" s="266"/>
      <c r="O302" s="267"/>
    </row>
    <row r="303" ht="15.75" customHeight="1">
      <c r="D303" s="262"/>
      <c r="E303" s="262"/>
      <c r="F303" s="263"/>
      <c r="G303" s="264"/>
      <c r="M303" s="268"/>
      <c r="N303" s="266"/>
      <c r="O303" s="267"/>
    </row>
    <row r="304" ht="15.75" customHeight="1">
      <c r="D304" s="262"/>
      <c r="E304" s="262"/>
      <c r="F304" s="263"/>
      <c r="G304" s="264"/>
      <c r="M304" s="268"/>
      <c r="N304" s="266"/>
      <c r="O304" s="267"/>
    </row>
    <row r="305" ht="15.75" customHeight="1">
      <c r="D305" s="262"/>
      <c r="E305" s="262"/>
      <c r="F305" s="263"/>
      <c r="G305" s="264"/>
      <c r="M305" s="268"/>
      <c r="N305" s="266"/>
      <c r="O305" s="267"/>
    </row>
    <row r="306" ht="15.75" customHeight="1">
      <c r="D306" s="262"/>
      <c r="E306" s="262"/>
      <c r="F306" s="263"/>
      <c r="G306" s="264"/>
      <c r="M306" s="268"/>
      <c r="N306" s="266"/>
      <c r="O306" s="267"/>
    </row>
    <row r="307" ht="15.75" customHeight="1">
      <c r="D307" s="262"/>
      <c r="E307" s="262"/>
      <c r="F307" s="263"/>
      <c r="G307" s="264"/>
      <c r="M307" s="268"/>
      <c r="N307" s="266"/>
      <c r="O307" s="267"/>
    </row>
    <row r="308" ht="15.75" customHeight="1">
      <c r="D308" s="262"/>
      <c r="E308" s="262"/>
      <c r="F308" s="263"/>
      <c r="G308" s="264"/>
      <c r="M308" s="268"/>
      <c r="N308" s="266"/>
      <c r="O308" s="267"/>
    </row>
    <row r="309" ht="15.75" customHeight="1">
      <c r="D309" s="262"/>
      <c r="E309" s="262"/>
      <c r="F309" s="263"/>
      <c r="G309" s="264"/>
      <c r="M309" s="268"/>
      <c r="N309" s="266"/>
      <c r="O309" s="267"/>
    </row>
    <row r="310" ht="15.75" customHeight="1">
      <c r="D310" s="262"/>
      <c r="E310" s="262"/>
      <c r="F310" s="263"/>
      <c r="G310" s="264"/>
      <c r="M310" s="268"/>
      <c r="N310" s="266"/>
      <c r="O310" s="267"/>
    </row>
    <row r="311" ht="15.75" customHeight="1">
      <c r="D311" s="262"/>
      <c r="E311" s="262"/>
      <c r="F311" s="263"/>
      <c r="G311" s="264"/>
      <c r="M311" s="268"/>
      <c r="N311" s="266"/>
      <c r="O311" s="267"/>
    </row>
    <row r="312" ht="15.75" customHeight="1">
      <c r="D312" s="262"/>
      <c r="E312" s="262"/>
      <c r="F312" s="263"/>
      <c r="G312" s="264"/>
      <c r="M312" s="268"/>
      <c r="N312" s="266"/>
      <c r="O312" s="267"/>
    </row>
    <row r="313" ht="15.75" customHeight="1">
      <c r="D313" s="262"/>
      <c r="E313" s="262"/>
      <c r="F313" s="263"/>
      <c r="G313" s="264"/>
      <c r="M313" s="268"/>
      <c r="N313" s="266"/>
      <c r="O313" s="267"/>
    </row>
    <row r="314" ht="15.75" customHeight="1">
      <c r="D314" s="262"/>
      <c r="E314" s="262"/>
      <c r="F314" s="263"/>
      <c r="G314" s="264"/>
      <c r="M314" s="268"/>
      <c r="N314" s="266"/>
      <c r="O314" s="267"/>
    </row>
    <row r="315" ht="15.75" customHeight="1">
      <c r="D315" s="262"/>
      <c r="E315" s="262"/>
      <c r="F315" s="263"/>
      <c r="G315" s="264"/>
      <c r="M315" s="268"/>
      <c r="N315" s="266"/>
      <c r="O315" s="267"/>
    </row>
    <row r="316" ht="15.75" customHeight="1">
      <c r="D316" s="262"/>
      <c r="E316" s="262"/>
      <c r="F316" s="263"/>
      <c r="G316" s="264"/>
      <c r="M316" s="268"/>
      <c r="N316" s="266"/>
      <c r="O316" s="267"/>
    </row>
    <row r="317" ht="15.75" customHeight="1">
      <c r="D317" s="262"/>
      <c r="E317" s="262"/>
      <c r="F317" s="263"/>
      <c r="G317" s="264"/>
      <c r="M317" s="268"/>
      <c r="N317" s="266"/>
      <c r="O317" s="267"/>
    </row>
    <row r="318" ht="15.75" customHeight="1">
      <c r="D318" s="262"/>
      <c r="E318" s="262"/>
      <c r="F318" s="263"/>
      <c r="G318" s="264"/>
      <c r="M318" s="268"/>
      <c r="N318" s="266"/>
      <c r="O318" s="267"/>
    </row>
    <row r="319" ht="15.75" customHeight="1">
      <c r="D319" s="262"/>
      <c r="E319" s="262"/>
      <c r="F319" s="263"/>
      <c r="G319" s="264"/>
      <c r="M319" s="268"/>
      <c r="N319" s="266"/>
      <c r="O319" s="267"/>
    </row>
    <row r="320" ht="15.75" customHeight="1">
      <c r="D320" s="262"/>
      <c r="E320" s="262"/>
      <c r="F320" s="263"/>
      <c r="G320" s="264"/>
      <c r="M320" s="268"/>
      <c r="N320" s="266"/>
      <c r="O320" s="267"/>
    </row>
    <row r="321" ht="15.75" customHeight="1">
      <c r="D321" s="262"/>
      <c r="E321" s="262"/>
      <c r="F321" s="263"/>
      <c r="G321" s="264"/>
      <c r="M321" s="268"/>
      <c r="N321" s="266"/>
      <c r="O321" s="267"/>
    </row>
    <row r="322" ht="15.75" customHeight="1">
      <c r="D322" s="262"/>
      <c r="E322" s="262"/>
      <c r="F322" s="263"/>
      <c r="G322" s="264"/>
      <c r="M322" s="268"/>
      <c r="N322" s="266"/>
      <c r="O322" s="267"/>
    </row>
    <row r="323" ht="15.75" customHeight="1">
      <c r="D323" s="262"/>
      <c r="E323" s="262"/>
      <c r="F323" s="263"/>
      <c r="G323" s="264"/>
      <c r="M323" s="268"/>
      <c r="N323" s="266"/>
      <c r="O323" s="267"/>
    </row>
    <row r="324" ht="15.75" customHeight="1">
      <c r="D324" s="297"/>
      <c r="E324" s="297"/>
      <c r="F324" s="297"/>
      <c r="M324" s="298"/>
      <c r="N324" s="266"/>
      <c r="O324" s="267"/>
    </row>
    <row r="325" ht="15.75" customHeight="1">
      <c r="D325" s="297"/>
      <c r="E325" s="297"/>
      <c r="F325" s="297"/>
      <c r="M325" s="298"/>
      <c r="N325" s="266"/>
      <c r="O325" s="267"/>
    </row>
    <row r="326" ht="15.75" customHeight="1">
      <c r="D326" s="297"/>
      <c r="E326" s="297"/>
      <c r="F326" s="297"/>
      <c r="M326" s="298"/>
      <c r="N326" s="266"/>
      <c r="O326" s="267"/>
    </row>
    <row r="327" ht="15.75" customHeight="1">
      <c r="D327" s="297"/>
      <c r="E327" s="297"/>
      <c r="F327" s="297"/>
      <c r="M327" s="298"/>
      <c r="N327" s="266"/>
      <c r="O327" s="267"/>
    </row>
    <row r="328" ht="15.75" customHeight="1">
      <c r="D328" s="297"/>
      <c r="E328" s="297"/>
      <c r="F328" s="297"/>
      <c r="M328" s="298"/>
      <c r="N328" s="266"/>
      <c r="O328" s="267"/>
    </row>
    <row r="329" ht="15.75" customHeight="1">
      <c r="D329" s="297"/>
      <c r="E329" s="297"/>
      <c r="F329" s="297"/>
      <c r="M329" s="298"/>
      <c r="N329" s="266"/>
      <c r="O329" s="267"/>
    </row>
    <row r="330" ht="15.75" customHeight="1">
      <c r="D330" s="297"/>
      <c r="E330" s="297"/>
      <c r="F330" s="297"/>
      <c r="M330" s="298"/>
      <c r="N330" s="266"/>
      <c r="O330" s="267"/>
    </row>
    <row r="331" ht="15.75" customHeight="1">
      <c r="D331" s="297"/>
      <c r="E331" s="297"/>
      <c r="F331" s="297"/>
      <c r="M331" s="298"/>
      <c r="N331" s="266"/>
      <c r="O331" s="267"/>
    </row>
    <row r="332" ht="15.75" customHeight="1">
      <c r="D332" s="297"/>
      <c r="E332" s="297"/>
      <c r="F332" s="297"/>
      <c r="M332" s="298"/>
      <c r="N332" s="266"/>
      <c r="O332" s="267"/>
    </row>
    <row r="333" ht="15.75" customHeight="1">
      <c r="D333" s="297"/>
      <c r="E333" s="297"/>
      <c r="F333" s="297"/>
      <c r="M333" s="298"/>
      <c r="N333" s="266"/>
      <c r="O333" s="267"/>
    </row>
    <row r="334" ht="15.75" customHeight="1">
      <c r="D334" s="297"/>
      <c r="E334" s="297"/>
      <c r="F334" s="297"/>
      <c r="M334" s="298"/>
      <c r="N334" s="266"/>
      <c r="O334" s="267"/>
    </row>
    <row r="335" ht="15.75" customHeight="1">
      <c r="D335" s="297"/>
      <c r="E335" s="297"/>
      <c r="F335" s="297"/>
      <c r="M335" s="298"/>
      <c r="N335" s="266"/>
      <c r="O335" s="267"/>
    </row>
    <row r="336" ht="15.75" customHeight="1">
      <c r="D336" s="297"/>
      <c r="E336" s="297"/>
      <c r="F336" s="297"/>
      <c r="M336" s="298"/>
      <c r="N336" s="266"/>
      <c r="O336" s="267"/>
    </row>
    <row r="337" ht="15.75" customHeight="1">
      <c r="D337" s="297"/>
      <c r="E337" s="297"/>
      <c r="F337" s="297"/>
      <c r="M337" s="298"/>
      <c r="N337" s="266"/>
      <c r="O337" s="267"/>
    </row>
    <row r="338" ht="15.75" customHeight="1">
      <c r="D338" s="297"/>
      <c r="E338" s="297"/>
      <c r="F338" s="297"/>
      <c r="M338" s="298"/>
      <c r="N338" s="266"/>
      <c r="O338" s="267"/>
    </row>
    <row r="339" ht="15.75" customHeight="1">
      <c r="D339" s="297"/>
      <c r="E339" s="297"/>
      <c r="F339" s="297"/>
      <c r="M339" s="298"/>
      <c r="N339" s="266"/>
      <c r="O339" s="267"/>
    </row>
    <row r="340" ht="15.75" customHeight="1">
      <c r="D340" s="297"/>
      <c r="E340" s="297"/>
      <c r="F340" s="297"/>
      <c r="M340" s="298"/>
      <c r="N340" s="266"/>
      <c r="O340" s="267"/>
    </row>
    <row r="341" ht="15.75" customHeight="1">
      <c r="D341" s="297"/>
      <c r="E341" s="297"/>
      <c r="F341" s="297"/>
      <c r="M341" s="298"/>
      <c r="N341" s="266"/>
      <c r="O341" s="267"/>
    </row>
    <row r="342" ht="15.75" customHeight="1">
      <c r="D342" s="297"/>
      <c r="E342" s="297"/>
      <c r="F342" s="297"/>
      <c r="M342" s="298"/>
      <c r="N342" s="266"/>
      <c r="O342" s="267"/>
    </row>
    <row r="343" ht="15.75" customHeight="1">
      <c r="D343" s="297"/>
      <c r="E343" s="297"/>
      <c r="F343" s="297"/>
      <c r="M343" s="298"/>
      <c r="N343" s="266"/>
      <c r="O343" s="267"/>
    </row>
    <row r="344" ht="15.75" customHeight="1">
      <c r="D344" s="297"/>
      <c r="E344" s="297"/>
      <c r="F344" s="297"/>
      <c r="M344" s="298"/>
      <c r="N344" s="266"/>
      <c r="O344" s="267"/>
    </row>
    <row r="345" ht="15.75" customHeight="1">
      <c r="D345" s="297"/>
      <c r="E345" s="297"/>
      <c r="F345" s="297"/>
      <c r="M345" s="298"/>
      <c r="N345" s="266"/>
      <c r="O345" s="267"/>
    </row>
    <row r="346" ht="15.75" customHeight="1">
      <c r="D346" s="297"/>
      <c r="E346" s="297"/>
      <c r="F346" s="297"/>
      <c r="M346" s="298"/>
      <c r="N346" s="266"/>
      <c r="O346" s="267"/>
    </row>
    <row r="347" ht="15.75" customHeight="1">
      <c r="D347" s="297"/>
      <c r="E347" s="297"/>
      <c r="F347" s="297"/>
      <c r="M347" s="298"/>
      <c r="N347" s="266"/>
      <c r="O347" s="267"/>
    </row>
    <row r="348" ht="15.75" customHeight="1">
      <c r="D348" s="297"/>
      <c r="E348" s="297"/>
      <c r="F348" s="297"/>
      <c r="M348" s="298"/>
      <c r="N348" s="266"/>
      <c r="O348" s="267"/>
    </row>
    <row r="349" ht="15.75" customHeight="1">
      <c r="D349" s="297"/>
      <c r="E349" s="297"/>
      <c r="F349" s="297"/>
      <c r="M349" s="298"/>
      <c r="N349" s="266"/>
      <c r="O349" s="267"/>
    </row>
    <row r="350" ht="15.75" customHeight="1">
      <c r="D350" s="297"/>
      <c r="E350" s="297"/>
      <c r="F350" s="297"/>
      <c r="M350" s="298"/>
      <c r="N350" s="266"/>
      <c r="O350" s="267"/>
    </row>
    <row r="351" ht="15.75" customHeight="1">
      <c r="D351" s="297"/>
      <c r="E351" s="297"/>
      <c r="F351" s="297"/>
      <c r="M351" s="298"/>
      <c r="N351" s="266"/>
      <c r="O351" s="267"/>
    </row>
    <row r="352" ht="15.75" customHeight="1">
      <c r="D352" s="297"/>
      <c r="E352" s="297"/>
      <c r="F352" s="297"/>
      <c r="M352" s="298"/>
      <c r="N352" s="266"/>
      <c r="O352" s="267"/>
    </row>
    <row r="353" ht="15.75" customHeight="1">
      <c r="D353" s="297"/>
      <c r="E353" s="297"/>
      <c r="F353" s="297"/>
      <c r="M353" s="298"/>
      <c r="N353" s="266"/>
      <c r="O353" s="267"/>
    </row>
    <row r="354" ht="15.75" customHeight="1">
      <c r="D354" s="297"/>
      <c r="E354" s="297"/>
      <c r="F354" s="297"/>
      <c r="M354" s="298"/>
      <c r="N354" s="266"/>
      <c r="O354" s="267"/>
    </row>
    <row r="355" ht="15.75" customHeight="1">
      <c r="D355" s="297"/>
      <c r="E355" s="297"/>
      <c r="F355" s="297"/>
      <c r="M355" s="298"/>
      <c r="N355" s="266"/>
      <c r="O355" s="267"/>
    </row>
    <row r="356" ht="15.75" customHeight="1">
      <c r="D356" s="297"/>
      <c r="E356" s="297"/>
      <c r="F356" s="297"/>
      <c r="M356" s="298"/>
      <c r="N356" s="266"/>
      <c r="O356" s="267"/>
    </row>
    <row r="357" ht="15.75" customHeight="1">
      <c r="D357" s="297"/>
      <c r="E357" s="297"/>
      <c r="F357" s="297"/>
      <c r="M357" s="298"/>
      <c r="N357" s="266"/>
      <c r="O357" s="267"/>
    </row>
    <row r="358" ht="15.75" customHeight="1">
      <c r="D358" s="297"/>
      <c r="E358" s="297"/>
      <c r="F358" s="297"/>
      <c r="M358" s="298"/>
      <c r="N358" s="266"/>
      <c r="O358" s="267"/>
    </row>
    <row r="359" ht="15.75" customHeight="1">
      <c r="D359" s="297"/>
      <c r="E359" s="297"/>
      <c r="F359" s="297"/>
      <c r="M359" s="298"/>
      <c r="N359" s="266"/>
      <c r="O359" s="267"/>
    </row>
    <row r="360" ht="15.75" customHeight="1">
      <c r="D360" s="297"/>
      <c r="E360" s="297"/>
      <c r="F360" s="297"/>
      <c r="M360" s="298"/>
      <c r="N360" s="266"/>
      <c r="O360" s="267"/>
    </row>
    <row r="361" ht="15.75" customHeight="1">
      <c r="D361" s="297"/>
      <c r="E361" s="297"/>
      <c r="F361" s="297"/>
      <c r="M361" s="298"/>
      <c r="N361" s="266"/>
      <c r="O361" s="267"/>
    </row>
    <row r="362" ht="15.75" customHeight="1">
      <c r="D362" s="297"/>
      <c r="E362" s="297"/>
      <c r="F362" s="297"/>
      <c r="M362" s="298"/>
      <c r="N362" s="266"/>
      <c r="O362" s="267"/>
    </row>
    <row r="363" ht="15.75" customHeight="1">
      <c r="D363" s="297"/>
      <c r="E363" s="297"/>
      <c r="F363" s="297"/>
      <c r="M363" s="298"/>
      <c r="N363" s="266"/>
      <c r="O363" s="267"/>
    </row>
    <row r="364" ht="15.75" customHeight="1">
      <c r="D364" s="297"/>
      <c r="E364" s="297"/>
      <c r="F364" s="297"/>
      <c r="M364" s="298"/>
      <c r="N364" s="266"/>
      <c r="O364" s="267"/>
    </row>
    <row r="365" ht="15.75" customHeight="1">
      <c r="D365" s="297"/>
      <c r="E365" s="297"/>
      <c r="F365" s="297"/>
      <c r="M365" s="298"/>
      <c r="N365" s="266"/>
      <c r="O365" s="267"/>
    </row>
    <row r="366" ht="15.75" customHeight="1">
      <c r="D366" s="297"/>
      <c r="E366" s="297"/>
      <c r="F366" s="297"/>
      <c r="M366" s="298"/>
      <c r="N366" s="266"/>
      <c r="O366" s="267"/>
    </row>
    <row r="367" ht="15.75" customHeight="1">
      <c r="D367" s="297"/>
      <c r="E367" s="297"/>
      <c r="F367" s="297"/>
      <c r="M367" s="298"/>
      <c r="N367" s="266"/>
      <c r="O367" s="267"/>
    </row>
    <row r="368" ht="15.75" customHeight="1">
      <c r="D368" s="297"/>
      <c r="E368" s="297"/>
      <c r="F368" s="297"/>
      <c r="M368" s="298"/>
      <c r="N368" s="266"/>
      <c r="O368" s="267"/>
    </row>
    <row r="369" ht="15.75" customHeight="1">
      <c r="D369" s="297"/>
      <c r="E369" s="297"/>
      <c r="F369" s="297"/>
      <c r="M369" s="298"/>
      <c r="N369" s="266"/>
      <c r="O369" s="267"/>
    </row>
    <row r="370" ht="15.75" customHeight="1">
      <c r="D370" s="297"/>
      <c r="E370" s="297"/>
      <c r="F370" s="297"/>
      <c r="M370" s="298"/>
      <c r="N370" s="266"/>
      <c r="O370" s="267"/>
    </row>
    <row r="371" ht="15.75" customHeight="1">
      <c r="D371" s="297"/>
      <c r="E371" s="297"/>
      <c r="F371" s="297"/>
      <c r="M371" s="298"/>
      <c r="N371" s="266"/>
      <c r="O371" s="267"/>
    </row>
    <row r="372" ht="15.75" customHeight="1">
      <c r="D372" s="297"/>
      <c r="E372" s="297"/>
      <c r="F372" s="297"/>
      <c r="M372" s="298"/>
      <c r="N372" s="266"/>
      <c r="O372" s="267"/>
    </row>
    <row r="373" ht="15.75" customHeight="1">
      <c r="D373" s="297"/>
      <c r="E373" s="297"/>
      <c r="F373" s="297"/>
      <c r="M373" s="298"/>
      <c r="N373" s="266"/>
      <c r="O373" s="267"/>
    </row>
    <row r="374" ht="15.75" customHeight="1">
      <c r="D374" s="297"/>
      <c r="E374" s="297"/>
      <c r="F374" s="297"/>
      <c r="M374" s="298"/>
      <c r="N374" s="266"/>
      <c r="O374" s="267"/>
    </row>
    <row r="375" ht="15.75" customHeight="1">
      <c r="D375" s="297"/>
      <c r="E375" s="297"/>
      <c r="F375" s="297"/>
      <c r="M375" s="298"/>
      <c r="N375" s="266"/>
      <c r="O375" s="267"/>
    </row>
    <row r="376" ht="15.75" customHeight="1">
      <c r="D376" s="297"/>
      <c r="E376" s="297"/>
      <c r="F376" s="297"/>
      <c r="M376" s="298"/>
      <c r="N376" s="266"/>
      <c r="O376" s="267"/>
    </row>
    <row r="377" ht="15.75" customHeight="1">
      <c r="D377" s="297"/>
      <c r="E377" s="297"/>
      <c r="F377" s="297"/>
      <c r="M377" s="298"/>
      <c r="N377" s="266"/>
      <c r="O377" s="267"/>
    </row>
    <row r="378" ht="15.75" customHeight="1">
      <c r="D378" s="297"/>
      <c r="E378" s="297"/>
      <c r="F378" s="297"/>
      <c r="M378" s="298"/>
      <c r="N378" s="266"/>
      <c r="O378" s="267"/>
    </row>
    <row r="379" ht="15.75" customHeight="1">
      <c r="D379" s="297"/>
      <c r="E379" s="297"/>
      <c r="F379" s="297"/>
      <c r="M379" s="298"/>
      <c r="N379" s="266"/>
      <c r="O379" s="267"/>
    </row>
    <row r="380" ht="15.75" customHeight="1">
      <c r="D380" s="297"/>
      <c r="E380" s="297"/>
      <c r="F380" s="297"/>
      <c r="M380" s="298"/>
      <c r="N380" s="266"/>
      <c r="O380" s="267"/>
    </row>
    <row r="381" ht="15.75" customHeight="1">
      <c r="D381" s="297"/>
      <c r="E381" s="297"/>
      <c r="F381" s="297"/>
      <c r="M381" s="298"/>
      <c r="N381" s="266"/>
      <c r="O381" s="267"/>
    </row>
    <row r="382" ht="15.75" customHeight="1">
      <c r="D382" s="297"/>
      <c r="E382" s="297"/>
      <c r="F382" s="297"/>
      <c r="M382" s="298"/>
      <c r="N382" s="266"/>
      <c r="O382" s="267"/>
    </row>
    <row r="383" ht="15.75" customHeight="1">
      <c r="D383" s="297"/>
      <c r="E383" s="297"/>
      <c r="F383" s="297"/>
      <c r="M383" s="298"/>
      <c r="N383" s="266"/>
      <c r="O383" s="267"/>
    </row>
    <row r="384" ht="15.75" customHeight="1">
      <c r="D384" s="297"/>
      <c r="E384" s="297"/>
      <c r="F384" s="297"/>
      <c r="M384" s="298"/>
      <c r="N384" s="266"/>
      <c r="O384" s="267"/>
    </row>
    <row r="385" ht="15.75" customHeight="1">
      <c r="D385" s="297"/>
      <c r="E385" s="297"/>
      <c r="F385" s="297"/>
      <c r="M385" s="298"/>
      <c r="N385" s="266"/>
      <c r="O385" s="267"/>
    </row>
    <row r="386" ht="15.75" customHeight="1">
      <c r="D386" s="297"/>
      <c r="E386" s="297"/>
      <c r="F386" s="297"/>
      <c r="M386" s="298"/>
      <c r="N386" s="266"/>
      <c r="O386" s="267"/>
    </row>
    <row r="387" ht="15.75" customHeight="1">
      <c r="D387" s="297"/>
      <c r="E387" s="297"/>
      <c r="F387" s="297"/>
      <c r="M387" s="298"/>
      <c r="N387" s="266"/>
      <c r="O387" s="267"/>
    </row>
    <row r="388" ht="15.75" customHeight="1">
      <c r="D388" s="297"/>
      <c r="E388" s="297"/>
      <c r="F388" s="297"/>
      <c r="M388" s="298"/>
      <c r="N388" s="266"/>
      <c r="O388" s="267"/>
    </row>
    <row r="389" ht="15.75" customHeight="1">
      <c r="D389" s="297"/>
      <c r="E389" s="297"/>
      <c r="F389" s="297"/>
      <c r="M389" s="298"/>
      <c r="N389" s="266"/>
      <c r="O389" s="267"/>
    </row>
    <row r="390" ht="15.75" customHeight="1">
      <c r="D390" s="297"/>
      <c r="E390" s="297"/>
      <c r="F390" s="297"/>
      <c r="M390" s="298"/>
      <c r="N390" s="266"/>
      <c r="O390" s="267"/>
    </row>
    <row r="391" ht="15.75" customHeight="1">
      <c r="D391" s="297"/>
      <c r="E391" s="297"/>
      <c r="F391" s="297"/>
      <c r="M391" s="298"/>
      <c r="N391" s="266"/>
      <c r="O391" s="267"/>
    </row>
    <row r="392" ht="15.75" customHeight="1">
      <c r="D392" s="297"/>
      <c r="E392" s="297"/>
      <c r="F392" s="297"/>
      <c r="M392" s="298"/>
      <c r="N392" s="266"/>
      <c r="O392" s="267"/>
    </row>
    <row r="393" ht="15.75" customHeight="1">
      <c r="D393" s="297"/>
      <c r="E393" s="297"/>
      <c r="F393" s="297"/>
      <c r="M393" s="298"/>
      <c r="N393" s="266"/>
      <c r="O393" s="267"/>
    </row>
    <row r="394" ht="15.75" customHeight="1">
      <c r="D394" s="297"/>
      <c r="E394" s="297"/>
      <c r="F394" s="297"/>
      <c r="M394" s="298"/>
      <c r="N394" s="266"/>
      <c r="O394" s="267"/>
    </row>
    <row r="395" ht="15.75" customHeight="1">
      <c r="D395" s="297"/>
      <c r="E395" s="297"/>
      <c r="F395" s="297"/>
      <c r="M395" s="298"/>
      <c r="N395" s="266"/>
      <c r="O395" s="267"/>
    </row>
    <row r="396" ht="15.75" customHeight="1">
      <c r="D396" s="297"/>
      <c r="E396" s="297"/>
      <c r="F396" s="297"/>
      <c r="M396" s="298"/>
      <c r="N396" s="266"/>
      <c r="O396" s="267"/>
    </row>
    <row r="397" ht="15.75" customHeight="1">
      <c r="D397" s="297"/>
      <c r="E397" s="297"/>
      <c r="F397" s="297"/>
      <c r="M397" s="298"/>
      <c r="N397" s="266"/>
      <c r="O397" s="267"/>
    </row>
    <row r="398" ht="15.75" customHeight="1">
      <c r="D398" s="297"/>
      <c r="E398" s="297"/>
      <c r="F398" s="297"/>
      <c r="M398" s="298"/>
      <c r="N398" s="266"/>
      <c r="O398" s="267"/>
    </row>
    <row r="399" ht="15.75" customHeight="1">
      <c r="D399" s="297"/>
      <c r="E399" s="297"/>
      <c r="F399" s="297"/>
      <c r="M399" s="298"/>
      <c r="N399" s="266"/>
      <c r="O399" s="267"/>
    </row>
    <row r="400" ht="15.75" customHeight="1">
      <c r="D400" s="297"/>
      <c r="E400" s="297"/>
      <c r="F400" s="297"/>
      <c r="M400" s="298"/>
      <c r="N400" s="266"/>
      <c r="O400" s="267"/>
    </row>
    <row r="401" ht="15.75" customHeight="1">
      <c r="D401" s="297"/>
      <c r="E401" s="297"/>
      <c r="F401" s="297"/>
      <c r="M401" s="298"/>
      <c r="N401" s="266"/>
      <c r="O401" s="267"/>
    </row>
    <row r="402" ht="15.75" customHeight="1">
      <c r="D402" s="297"/>
      <c r="E402" s="297"/>
      <c r="F402" s="297"/>
      <c r="M402" s="298"/>
      <c r="N402" s="266"/>
      <c r="O402" s="267"/>
    </row>
    <row r="403" ht="15.75" customHeight="1">
      <c r="D403" s="297"/>
      <c r="E403" s="297"/>
      <c r="F403" s="297"/>
      <c r="M403" s="298"/>
      <c r="N403" s="266"/>
      <c r="O403" s="267"/>
    </row>
    <row r="404" ht="15.75" customHeight="1">
      <c r="D404" s="297"/>
      <c r="E404" s="297"/>
      <c r="F404" s="297"/>
      <c r="M404" s="298"/>
      <c r="N404" s="266"/>
      <c r="O404" s="267"/>
    </row>
    <row r="405" ht="15.75" customHeight="1">
      <c r="D405" s="297"/>
      <c r="E405" s="297"/>
      <c r="F405" s="297"/>
      <c r="M405" s="298"/>
      <c r="N405" s="266"/>
      <c r="O405" s="267"/>
    </row>
    <row r="406" ht="15.75" customHeight="1">
      <c r="D406" s="297"/>
      <c r="E406" s="297"/>
      <c r="F406" s="297"/>
      <c r="M406" s="298"/>
      <c r="N406" s="266"/>
      <c r="O406" s="267"/>
    </row>
    <row r="407" ht="15.75" customHeight="1">
      <c r="D407" s="297"/>
      <c r="E407" s="297"/>
      <c r="F407" s="297"/>
      <c r="M407" s="298"/>
      <c r="N407" s="266"/>
      <c r="O407" s="267"/>
    </row>
    <row r="408" ht="15.75" customHeight="1">
      <c r="D408" s="297"/>
      <c r="E408" s="297"/>
      <c r="F408" s="297"/>
      <c r="M408" s="298"/>
      <c r="N408" s="266"/>
      <c r="O408" s="267"/>
    </row>
    <row r="409" ht="15.75" customHeight="1">
      <c r="D409" s="297"/>
      <c r="E409" s="297"/>
      <c r="F409" s="297"/>
      <c r="M409" s="298"/>
      <c r="N409" s="266"/>
      <c r="O409" s="267"/>
    </row>
    <row r="410" ht="15.75" customHeight="1">
      <c r="D410" s="297"/>
      <c r="E410" s="297"/>
      <c r="F410" s="297"/>
      <c r="M410" s="298"/>
      <c r="N410" s="266"/>
      <c r="O410" s="267"/>
    </row>
    <row r="411" ht="15.75" customHeight="1">
      <c r="D411" s="297"/>
      <c r="E411" s="297"/>
      <c r="F411" s="297"/>
      <c r="M411" s="298"/>
      <c r="N411" s="266"/>
      <c r="O411" s="267"/>
    </row>
    <row r="412" ht="15.75" customHeight="1">
      <c r="D412" s="297"/>
      <c r="E412" s="297"/>
      <c r="F412" s="297"/>
      <c r="M412" s="298"/>
      <c r="N412" s="266"/>
      <c r="O412" s="267"/>
    </row>
    <row r="413" ht="15.75" customHeight="1">
      <c r="D413" s="297"/>
      <c r="E413" s="297"/>
      <c r="F413" s="297"/>
      <c r="M413" s="298"/>
      <c r="N413" s="266"/>
      <c r="O413" s="267"/>
    </row>
    <row r="414" ht="15.75" customHeight="1">
      <c r="D414" s="297"/>
      <c r="E414" s="297"/>
      <c r="F414" s="297"/>
      <c r="M414" s="298"/>
      <c r="N414" s="266"/>
      <c r="O414" s="267"/>
    </row>
    <row r="415" ht="15.75" customHeight="1">
      <c r="D415" s="297"/>
      <c r="E415" s="297"/>
      <c r="F415" s="297"/>
      <c r="M415" s="298"/>
      <c r="N415" s="266"/>
      <c r="O415" s="267"/>
    </row>
    <row r="416" ht="15.75" customHeight="1">
      <c r="D416" s="297"/>
      <c r="E416" s="297"/>
      <c r="F416" s="297"/>
      <c r="M416" s="298"/>
      <c r="N416" s="266"/>
      <c r="O416" s="267"/>
    </row>
    <row r="417" ht="15.75" customHeight="1">
      <c r="D417" s="297"/>
      <c r="E417" s="297"/>
      <c r="F417" s="297"/>
      <c r="M417" s="298"/>
      <c r="N417" s="266"/>
      <c r="O417" s="267"/>
    </row>
    <row r="418" ht="15.75" customHeight="1">
      <c r="D418" s="297"/>
      <c r="E418" s="297"/>
      <c r="F418" s="297"/>
      <c r="M418" s="298"/>
      <c r="N418" s="266"/>
      <c r="O418" s="267"/>
    </row>
    <row r="419" ht="15.75" customHeight="1">
      <c r="D419" s="297"/>
      <c r="E419" s="297"/>
      <c r="F419" s="297"/>
      <c r="M419" s="298"/>
      <c r="N419" s="266"/>
      <c r="O419" s="267"/>
    </row>
    <row r="420" ht="15.75" customHeight="1">
      <c r="D420" s="297"/>
      <c r="E420" s="297"/>
      <c r="F420" s="297"/>
      <c r="M420" s="298"/>
      <c r="N420" s="266"/>
      <c r="O420" s="267"/>
    </row>
    <row r="421" ht="15.75" customHeight="1">
      <c r="D421" s="297"/>
      <c r="E421" s="297"/>
      <c r="F421" s="297"/>
      <c r="M421" s="298"/>
      <c r="N421" s="266"/>
      <c r="O421" s="267"/>
    </row>
    <row r="422" ht="15.75" customHeight="1">
      <c r="D422" s="297"/>
      <c r="E422" s="297"/>
      <c r="F422" s="297"/>
      <c r="M422" s="298"/>
      <c r="N422" s="266"/>
      <c r="O422" s="267"/>
    </row>
    <row r="423" ht="15.75" customHeight="1">
      <c r="D423" s="297"/>
      <c r="E423" s="297"/>
      <c r="F423" s="297"/>
      <c r="M423" s="298"/>
      <c r="N423" s="266"/>
      <c r="O423" s="267"/>
    </row>
    <row r="424" ht="15.75" customHeight="1">
      <c r="D424" s="297"/>
      <c r="E424" s="297"/>
      <c r="F424" s="297"/>
      <c r="M424" s="298"/>
      <c r="N424" s="266"/>
      <c r="O424" s="267"/>
    </row>
    <row r="425" ht="15.75" customHeight="1">
      <c r="D425" s="297"/>
      <c r="E425" s="297"/>
      <c r="F425" s="297"/>
      <c r="M425" s="298"/>
      <c r="N425" s="266"/>
      <c r="O425" s="267"/>
    </row>
    <row r="426" ht="15.75" customHeight="1">
      <c r="D426" s="297"/>
      <c r="E426" s="297"/>
      <c r="F426" s="297"/>
      <c r="M426" s="298"/>
      <c r="N426" s="266"/>
      <c r="O426" s="267"/>
    </row>
    <row r="427" ht="15.75" customHeight="1">
      <c r="D427" s="297"/>
      <c r="E427" s="297"/>
      <c r="F427" s="297"/>
      <c r="M427" s="298"/>
      <c r="N427" s="266"/>
      <c r="O427" s="267"/>
    </row>
    <row r="428" ht="15.75" customHeight="1">
      <c r="D428" s="297"/>
      <c r="E428" s="297"/>
      <c r="F428" s="297"/>
      <c r="M428" s="298"/>
      <c r="N428" s="266"/>
      <c r="O428" s="267"/>
    </row>
    <row r="429" ht="15.75" customHeight="1">
      <c r="D429" s="297"/>
      <c r="E429" s="297"/>
      <c r="F429" s="297"/>
      <c r="M429" s="298"/>
      <c r="N429" s="266"/>
      <c r="O429" s="267"/>
    </row>
    <row r="430" ht="15.75" customHeight="1">
      <c r="D430" s="297"/>
      <c r="E430" s="297"/>
      <c r="F430" s="297"/>
      <c r="M430" s="298"/>
      <c r="N430" s="266"/>
      <c r="O430" s="267"/>
    </row>
    <row r="431" ht="15.75" customHeight="1">
      <c r="D431" s="297"/>
      <c r="E431" s="297"/>
      <c r="F431" s="297"/>
      <c r="M431" s="298"/>
      <c r="N431" s="266"/>
      <c r="O431" s="267"/>
    </row>
    <row r="432" ht="15.75" customHeight="1">
      <c r="D432" s="297"/>
      <c r="E432" s="297"/>
      <c r="F432" s="297"/>
      <c r="M432" s="298"/>
      <c r="N432" s="266"/>
      <c r="O432" s="267"/>
    </row>
    <row r="433" ht="15.75" customHeight="1">
      <c r="D433" s="297"/>
      <c r="E433" s="297"/>
      <c r="F433" s="297"/>
      <c r="M433" s="298"/>
      <c r="N433" s="266"/>
      <c r="O433" s="267"/>
    </row>
    <row r="434" ht="15.75" customHeight="1">
      <c r="D434" s="297"/>
      <c r="E434" s="297"/>
      <c r="F434" s="297"/>
      <c r="M434" s="298"/>
      <c r="N434" s="266"/>
      <c r="O434" s="267"/>
    </row>
    <row r="435" ht="15.75" customHeight="1">
      <c r="D435" s="297"/>
      <c r="E435" s="297"/>
      <c r="F435" s="297"/>
      <c r="M435" s="298"/>
      <c r="N435" s="266"/>
      <c r="O435" s="267"/>
    </row>
    <row r="436" ht="15.75" customHeight="1">
      <c r="D436" s="297"/>
      <c r="E436" s="297"/>
      <c r="F436" s="297"/>
      <c r="M436" s="298"/>
      <c r="N436" s="266"/>
      <c r="O436" s="267"/>
    </row>
    <row r="437" ht="15.75" customHeight="1">
      <c r="D437" s="297"/>
      <c r="E437" s="297"/>
      <c r="F437" s="297"/>
      <c r="M437" s="298"/>
      <c r="N437" s="266"/>
      <c r="O437" s="267"/>
    </row>
    <row r="438" ht="15.75" customHeight="1">
      <c r="D438" s="297"/>
      <c r="E438" s="297"/>
      <c r="F438" s="297"/>
      <c r="M438" s="298"/>
      <c r="N438" s="266"/>
      <c r="O438" s="267"/>
    </row>
    <row r="439" ht="15.75" customHeight="1">
      <c r="D439" s="297"/>
      <c r="E439" s="297"/>
      <c r="F439" s="297"/>
      <c r="M439" s="298"/>
      <c r="N439" s="266"/>
      <c r="O439" s="267"/>
    </row>
    <row r="440" ht="15.75" customHeight="1">
      <c r="D440" s="297"/>
      <c r="E440" s="297"/>
      <c r="F440" s="297"/>
      <c r="M440" s="298"/>
      <c r="N440" s="266"/>
      <c r="O440" s="267"/>
    </row>
    <row r="441" ht="15.75" customHeight="1">
      <c r="D441" s="297"/>
      <c r="E441" s="297"/>
      <c r="F441" s="297"/>
      <c r="M441" s="298"/>
      <c r="N441" s="266"/>
      <c r="O441" s="267"/>
    </row>
    <row r="442" ht="15.75" customHeight="1">
      <c r="D442" s="297"/>
      <c r="E442" s="297"/>
      <c r="F442" s="297"/>
      <c r="M442" s="298"/>
      <c r="N442" s="266"/>
      <c r="O442" s="267"/>
    </row>
    <row r="443" ht="15.75" customHeight="1">
      <c r="D443" s="297"/>
      <c r="E443" s="297"/>
      <c r="F443" s="297"/>
      <c r="M443" s="298"/>
      <c r="N443" s="266"/>
      <c r="O443" s="267"/>
    </row>
    <row r="444" ht="15.75" customHeight="1">
      <c r="D444" s="297"/>
      <c r="E444" s="297"/>
      <c r="F444" s="297"/>
      <c r="M444" s="298"/>
      <c r="N444" s="266"/>
      <c r="O444" s="267"/>
    </row>
    <row r="445" ht="15.75" customHeight="1">
      <c r="D445" s="297"/>
      <c r="E445" s="297"/>
      <c r="F445" s="297"/>
      <c r="M445" s="298"/>
      <c r="N445" s="266"/>
      <c r="O445" s="267"/>
    </row>
    <row r="446" ht="15.75" customHeight="1">
      <c r="D446" s="297"/>
      <c r="E446" s="297"/>
      <c r="F446" s="297"/>
      <c r="M446" s="298"/>
      <c r="N446" s="266"/>
      <c r="O446" s="267"/>
    </row>
    <row r="447" ht="15.75" customHeight="1">
      <c r="D447" s="297"/>
      <c r="E447" s="297"/>
      <c r="F447" s="297"/>
      <c r="M447" s="298"/>
      <c r="N447" s="266"/>
      <c r="O447" s="267"/>
    </row>
    <row r="448" ht="15.75" customHeight="1">
      <c r="D448" s="297"/>
      <c r="E448" s="297"/>
      <c r="F448" s="297"/>
      <c r="M448" s="298"/>
      <c r="N448" s="266"/>
      <c r="O448" s="267"/>
    </row>
    <row r="449" ht="15.75" customHeight="1">
      <c r="D449" s="297"/>
      <c r="E449" s="297"/>
      <c r="F449" s="297"/>
      <c r="M449" s="298"/>
      <c r="N449" s="266"/>
      <c r="O449" s="267"/>
    </row>
    <row r="450" ht="15.75" customHeight="1">
      <c r="D450" s="297"/>
      <c r="E450" s="297"/>
      <c r="F450" s="297"/>
      <c r="M450" s="298"/>
      <c r="N450" s="266"/>
      <c r="O450" s="267"/>
    </row>
    <row r="451" ht="15.75" customHeight="1">
      <c r="D451" s="297"/>
      <c r="E451" s="297"/>
      <c r="F451" s="297"/>
      <c r="M451" s="298"/>
      <c r="N451" s="266"/>
      <c r="O451" s="267"/>
    </row>
    <row r="452" ht="15.75" customHeight="1">
      <c r="D452" s="297"/>
      <c r="E452" s="297"/>
      <c r="F452" s="297"/>
      <c r="M452" s="298"/>
      <c r="N452" s="266"/>
      <c r="O452" s="267"/>
    </row>
    <row r="453" ht="15.75" customHeight="1">
      <c r="D453" s="297"/>
      <c r="E453" s="297"/>
      <c r="F453" s="297"/>
      <c r="M453" s="298"/>
      <c r="N453" s="266"/>
      <c r="O453" s="267"/>
    </row>
    <row r="454" ht="15.75" customHeight="1">
      <c r="D454" s="297"/>
      <c r="E454" s="297"/>
      <c r="F454" s="297"/>
      <c r="M454" s="298"/>
      <c r="N454" s="266"/>
      <c r="O454" s="267"/>
    </row>
    <row r="455" ht="15.75" customHeight="1">
      <c r="D455" s="297"/>
      <c r="E455" s="297"/>
      <c r="F455" s="297"/>
      <c r="M455" s="298"/>
      <c r="N455" s="266"/>
      <c r="O455" s="267"/>
    </row>
    <row r="456" ht="15.75" customHeight="1">
      <c r="D456" s="297"/>
      <c r="E456" s="297"/>
      <c r="F456" s="297"/>
      <c r="M456" s="298"/>
      <c r="N456" s="266"/>
      <c r="O456" s="267"/>
    </row>
    <row r="457" ht="15.75" customHeight="1">
      <c r="D457" s="297"/>
      <c r="E457" s="297"/>
      <c r="F457" s="297"/>
      <c r="M457" s="298"/>
      <c r="N457" s="266"/>
      <c r="O457" s="267"/>
    </row>
    <row r="458" ht="15.75" customHeight="1">
      <c r="D458" s="297"/>
      <c r="E458" s="297"/>
      <c r="F458" s="297"/>
      <c r="M458" s="298"/>
      <c r="N458" s="266"/>
      <c r="O458" s="267"/>
    </row>
    <row r="459" ht="15.75" customHeight="1">
      <c r="D459" s="297"/>
      <c r="E459" s="297"/>
      <c r="F459" s="297"/>
      <c r="M459" s="298"/>
      <c r="N459" s="266"/>
      <c r="O459" s="267"/>
    </row>
    <row r="460" ht="15.75" customHeight="1">
      <c r="D460" s="297"/>
      <c r="E460" s="297"/>
      <c r="F460" s="297"/>
      <c r="M460" s="298"/>
      <c r="N460" s="266"/>
      <c r="O460" s="267"/>
    </row>
    <row r="461" ht="15.75" customHeight="1">
      <c r="D461" s="297"/>
      <c r="E461" s="297"/>
      <c r="F461" s="297"/>
      <c r="M461" s="298"/>
      <c r="N461" s="266"/>
      <c r="O461" s="267"/>
    </row>
    <row r="462" ht="15.75" customHeight="1">
      <c r="D462" s="297"/>
      <c r="E462" s="297"/>
      <c r="F462" s="297"/>
      <c r="M462" s="298"/>
      <c r="N462" s="266"/>
      <c r="O462" s="267"/>
    </row>
    <row r="463" ht="15.75" customHeight="1">
      <c r="D463" s="297"/>
      <c r="E463" s="297"/>
      <c r="F463" s="297"/>
      <c r="M463" s="298"/>
      <c r="N463" s="266"/>
      <c r="O463" s="267"/>
    </row>
    <row r="464" ht="15.75" customHeight="1">
      <c r="D464" s="297"/>
      <c r="E464" s="297"/>
      <c r="F464" s="297"/>
      <c r="M464" s="298"/>
      <c r="N464" s="266"/>
      <c r="O464" s="267"/>
    </row>
    <row r="465" ht="15.75" customHeight="1">
      <c r="D465" s="297"/>
      <c r="E465" s="297"/>
      <c r="F465" s="297"/>
      <c r="M465" s="298"/>
      <c r="N465" s="266"/>
      <c r="O465" s="267"/>
    </row>
    <row r="466" ht="15.75" customHeight="1">
      <c r="D466" s="297"/>
      <c r="E466" s="297"/>
      <c r="F466" s="297"/>
      <c r="M466" s="298"/>
      <c r="N466" s="266"/>
      <c r="O466" s="267"/>
    </row>
    <row r="467" ht="15.75" customHeight="1">
      <c r="D467" s="297"/>
      <c r="E467" s="297"/>
      <c r="F467" s="297"/>
      <c r="M467" s="298"/>
      <c r="N467" s="266"/>
      <c r="O467" s="267"/>
    </row>
    <row r="468" ht="15.75" customHeight="1">
      <c r="D468" s="297"/>
      <c r="E468" s="297"/>
      <c r="F468" s="297"/>
      <c r="M468" s="298"/>
      <c r="N468" s="266"/>
      <c r="O468" s="267"/>
    </row>
    <row r="469" ht="15.75" customHeight="1">
      <c r="D469" s="297"/>
      <c r="E469" s="297"/>
      <c r="F469" s="297"/>
      <c r="M469" s="298"/>
      <c r="N469" s="266"/>
      <c r="O469" s="267"/>
    </row>
    <row r="470" ht="15.75" customHeight="1">
      <c r="D470" s="297"/>
      <c r="E470" s="297"/>
      <c r="F470" s="297"/>
      <c r="M470" s="298"/>
      <c r="N470" s="266"/>
      <c r="O470" s="267"/>
    </row>
    <row r="471" ht="15.75" customHeight="1">
      <c r="D471" s="297"/>
      <c r="E471" s="297"/>
      <c r="F471" s="297"/>
      <c r="M471" s="298"/>
      <c r="N471" s="266"/>
      <c r="O471" s="267"/>
    </row>
    <row r="472" ht="15.75" customHeight="1">
      <c r="D472" s="297"/>
      <c r="E472" s="297"/>
      <c r="F472" s="297"/>
      <c r="M472" s="298"/>
      <c r="N472" s="266"/>
      <c r="O472" s="267"/>
    </row>
    <row r="473" ht="15.75" customHeight="1">
      <c r="D473" s="297"/>
      <c r="E473" s="297"/>
      <c r="F473" s="297"/>
      <c r="M473" s="298"/>
      <c r="N473" s="266"/>
      <c r="O473" s="267"/>
    </row>
    <row r="474" ht="15.75" customHeight="1">
      <c r="D474" s="297"/>
      <c r="E474" s="297"/>
      <c r="F474" s="297"/>
      <c r="M474" s="298"/>
      <c r="N474" s="266"/>
      <c r="O474" s="267"/>
    </row>
    <row r="475" ht="15.75" customHeight="1">
      <c r="D475" s="297"/>
      <c r="E475" s="297"/>
      <c r="F475" s="297"/>
      <c r="M475" s="298"/>
      <c r="N475" s="266"/>
      <c r="O475" s="267"/>
    </row>
    <row r="476" ht="15.75" customHeight="1">
      <c r="D476" s="297"/>
      <c r="E476" s="297"/>
      <c r="F476" s="297"/>
      <c r="M476" s="298"/>
      <c r="N476" s="266"/>
      <c r="O476" s="267"/>
    </row>
    <row r="477" ht="15.75" customHeight="1">
      <c r="D477" s="297"/>
      <c r="E477" s="297"/>
      <c r="F477" s="297"/>
      <c r="M477" s="298"/>
      <c r="N477" s="266"/>
      <c r="O477" s="267"/>
    </row>
    <row r="478" ht="15.75" customHeight="1">
      <c r="D478" s="297"/>
      <c r="E478" s="297"/>
      <c r="F478" s="297"/>
      <c r="M478" s="298"/>
      <c r="N478" s="266"/>
      <c r="O478" s="267"/>
    </row>
    <row r="479" ht="15.75" customHeight="1">
      <c r="D479" s="297"/>
      <c r="E479" s="297"/>
      <c r="F479" s="297"/>
      <c r="M479" s="298"/>
      <c r="N479" s="266"/>
      <c r="O479" s="267"/>
    </row>
    <row r="480" ht="15.75" customHeight="1">
      <c r="D480" s="297"/>
      <c r="E480" s="297"/>
      <c r="F480" s="297"/>
      <c r="M480" s="298"/>
      <c r="N480" s="266"/>
      <c r="O480" s="267"/>
    </row>
    <row r="481" ht="15.75" customHeight="1">
      <c r="D481" s="297"/>
      <c r="E481" s="297"/>
      <c r="F481" s="297"/>
      <c r="M481" s="298"/>
      <c r="N481" s="266"/>
      <c r="O481" s="267"/>
    </row>
    <row r="482" ht="15.75" customHeight="1">
      <c r="D482" s="297"/>
      <c r="E482" s="297"/>
      <c r="F482" s="297"/>
      <c r="M482" s="298"/>
      <c r="N482" s="266"/>
      <c r="O482" s="267"/>
    </row>
    <row r="483" ht="15.75" customHeight="1">
      <c r="D483" s="297"/>
      <c r="E483" s="297"/>
      <c r="F483" s="297"/>
      <c r="M483" s="298"/>
      <c r="N483" s="266"/>
      <c r="O483" s="267"/>
    </row>
    <row r="484" ht="15.75" customHeight="1">
      <c r="D484" s="297"/>
      <c r="E484" s="297"/>
      <c r="F484" s="297"/>
      <c r="M484" s="298"/>
      <c r="N484" s="266"/>
      <c r="O484" s="267"/>
    </row>
    <row r="485" ht="15.75" customHeight="1">
      <c r="D485" s="297"/>
      <c r="E485" s="297"/>
      <c r="F485" s="297"/>
      <c r="M485" s="298"/>
      <c r="N485" s="266"/>
      <c r="O485" s="267"/>
    </row>
    <row r="486" ht="15.75" customHeight="1">
      <c r="D486" s="297"/>
      <c r="E486" s="297"/>
      <c r="F486" s="297"/>
      <c r="M486" s="298"/>
      <c r="N486" s="266"/>
      <c r="O486" s="267"/>
    </row>
    <row r="487" ht="15.75" customHeight="1">
      <c r="D487" s="297"/>
      <c r="E487" s="297"/>
      <c r="F487" s="297"/>
      <c r="M487" s="298"/>
      <c r="N487" s="266"/>
      <c r="O487" s="267"/>
    </row>
    <row r="488" ht="15.75" customHeight="1">
      <c r="D488" s="297"/>
      <c r="E488" s="297"/>
      <c r="F488" s="297"/>
      <c r="M488" s="298"/>
      <c r="N488" s="266"/>
      <c r="O488" s="267"/>
    </row>
    <row r="489" ht="15.75" customHeight="1">
      <c r="D489" s="297"/>
      <c r="E489" s="297"/>
      <c r="F489" s="297"/>
      <c r="M489" s="298"/>
      <c r="N489" s="266"/>
      <c r="O489" s="267"/>
    </row>
    <row r="490" ht="15.75" customHeight="1">
      <c r="D490" s="297"/>
      <c r="E490" s="297"/>
      <c r="F490" s="297"/>
      <c r="M490" s="298"/>
      <c r="N490" s="266"/>
      <c r="O490" s="267"/>
    </row>
    <row r="491" ht="15.75" customHeight="1">
      <c r="D491" s="297"/>
      <c r="E491" s="297"/>
      <c r="F491" s="297"/>
      <c r="M491" s="298"/>
      <c r="N491" s="266"/>
      <c r="O491" s="267"/>
    </row>
    <row r="492" ht="15.75" customHeight="1">
      <c r="D492" s="297"/>
      <c r="E492" s="297"/>
      <c r="F492" s="297"/>
      <c r="M492" s="298"/>
      <c r="N492" s="266"/>
      <c r="O492" s="267"/>
    </row>
    <row r="493" ht="15.75" customHeight="1">
      <c r="D493" s="297"/>
      <c r="E493" s="297"/>
      <c r="F493" s="297"/>
      <c r="M493" s="298"/>
      <c r="N493" s="266"/>
      <c r="O493" s="267"/>
    </row>
    <row r="494" ht="15.75" customHeight="1">
      <c r="D494" s="297"/>
      <c r="E494" s="297"/>
      <c r="F494" s="297"/>
      <c r="M494" s="298"/>
      <c r="N494" s="266"/>
      <c r="O494" s="267"/>
    </row>
    <row r="495" ht="15.75" customHeight="1">
      <c r="D495" s="297"/>
      <c r="E495" s="297"/>
      <c r="F495" s="297"/>
      <c r="M495" s="298"/>
      <c r="N495" s="266"/>
      <c r="O495" s="267"/>
    </row>
    <row r="496" ht="15.75" customHeight="1">
      <c r="D496" s="297"/>
      <c r="E496" s="297"/>
      <c r="F496" s="297"/>
      <c r="M496" s="298"/>
      <c r="N496" s="266"/>
      <c r="O496" s="267"/>
    </row>
    <row r="497" ht="15.75" customHeight="1">
      <c r="D497" s="297"/>
      <c r="E497" s="297"/>
      <c r="F497" s="297"/>
      <c r="M497" s="298"/>
      <c r="N497" s="266"/>
      <c r="O497" s="267"/>
    </row>
    <row r="498" ht="15.75" customHeight="1">
      <c r="D498" s="297"/>
      <c r="E498" s="297"/>
      <c r="F498" s="297"/>
      <c r="M498" s="298"/>
      <c r="N498" s="266"/>
      <c r="O498" s="267"/>
    </row>
    <row r="499" ht="15.75" customHeight="1">
      <c r="D499" s="297"/>
      <c r="E499" s="297"/>
      <c r="F499" s="297"/>
      <c r="M499" s="298"/>
      <c r="N499" s="266"/>
      <c r="O499" s="267"/>
    </row>
    <row r="500" ht="15.75" customHeight="1">
      <c r="D500" s="297"/>
      <c r="E500" s="297"/>
      <c r="F500" s="297"/>
      <c r="M500" s="298"/>
      <c r="N500" s="266"/>
      <c r="O500" s="267"/>
    </row>
    <row r="501" ht="15.75" customHeight="1">
      <c r="D501" s="297"/>
      <c r="E501" s="297"/>
      <c r="F501" s="297"/>
      <c r="M501" s="298"/>
      <c r="N501" s="266"/>
      <c r="O501" s="267"/>
    </row>
    <row r="502" ht="15.75" customHeight="1">
      <c r="D502" s="297"/>
      <c r="E502" s="297"/>
      <c r="F502" s="297"/>
      <c r="M502" s="298"/>
      <c r="N502" s="266"/>
      <c r="O502" s="267"/>
    </row>
    <row r="503" ht="15.75" customHeight="1">
      <c r="D503" s="297"/>
      <c r="E503" s="297"/>
      <c r="F503" s="297"/>
      <c r="M503" s="298"/>
      <c r="N503" s="266"/>
      <c r="O503" s="267"/>
    </row>
    <row r="504" ht="15.75" customHeight="1">
      <c r="D504" s="297"/>
      <c r="E504" s="297"/>
      <c r="F504" s="297"/>
      <c r="M504" s="298"/>
      <c r="N504" s="266"/>
      <c r="O504" s="267"/>
    </row>
    <row r="505" ht="15.75" customHeight="1">
      <c r="D505" s="297"/>
      <c r="E505" s="297"/>
      <c r="F505" s="297"/>
      <c r="M505" s="298"/>
      <c r="N505" s="266"/>
      <c r="O505" s="267"/>
    </row>
    <row r="506" ht="15.75" customHeight="1">
      <c r="D506" s="297"/>
      <c r="E506" s="297"/>
      <c r="F506" s="297"/>
      <c r="M506" s="298"/>
      <c r="N506" s="266"/>
      <c r="O506" s="267"/>
    </row>
    <row r="507" ht="15.75" customHeight="1">
      <c r="D507" s="297"/>
      <c r="E507" s="297"/>
      <c r="F507" s="297"/>
      <c r="M507" s="298"/>
      <c r="N507" s="266"/>
      <c r="O507" s="267"/>
    </row>
    <row r="508" ht="15.75" customHeight="1">
      <c r="D508" s="297"/>
      <c r="E508" s="297"/>
      <c r="F508" s="297"/>
      <c r="M508" s="298"/>
      <c r="N508" s="266"/>
      <c r="O508" s="267"/>
    </row>
    <row r="509" ht="15.75" customHeight="1">
      <c r="D509" s="297"/>
      <c r="E509" s="297"/>
      <c r="F509" s="297"/>
      <c r="M509" s="298"/>
      <c r="N509" s="266"/>
      <c r="O509" s="267"/>
    </row>
    <row r="510" ht="15.75" customHeight="1">
      <c r="D510" s="297"/>
      <c r="E510" s="297"/>
      <c r="F510" s="297"/>
      <c r="M510" s="298"/>
      <c r="N510" s="266"/>
      <c r="O510" s="267"/>
    </row>
    <row r="511" ht="15.75" customHeight="1">
      <c r="D511" s="297"/>
      <c r="E511" s="297"/>
      <c r="F511" s="297"/>
      <c r="M511" s="298"/>
      <c r="N511" s="266"/>
      <c r="O511" s="267"/>
    </row>
    <row r="512" ht="15.75" customHeight="1">
      <c r="D512" s="297"/>
      <c r="E512" s="297"/>
      <c r="F512" s="297"/>
      <c r="M512" s="298"/>
      <c r="N512" s="266"/>
      <c r="O512" s="267"/>
    </row>
    <row r="513" ht="15.75" customHeight="1">
      <c r="D513" s="297"/>
      <c r="E513" s="297"/>
      <c r="F513" s="297"/>
      <c r="M513" s="298"/>
      <c r="N513" s="266"/>
      <c r="O513" s="267"/>
    </row>
    <row r="514" ht="15.75" customHeight="1">
      <c r="D514" s="297"/>
      <c r="E514" s="297"/>
      <c r="F514" s="297"/>
      <c r="M514" s="298"/>
      <c r="N514" s="266"/>
      <c r="O514" s="267"/>
    </row>
    <row r="515" ht="15.75" customHeight="1">
      <c r="D515" s="297"/>
      <c r="E515" s="297"/>
      <c r="F515" s="297"/>
      <c r="M515" s="298"/>
      <c r="N515" s="266"/>
      <c r="O515" s="267"/>
    </row>
    <row r="516" ht="15.75" customHeight="1">
      <c r="D516" s="297"/>
      <c r="E516" s="297"/>
      <c r="F516" s="297"/>
      <c r="M516" s="298"/>
      <c r="N516" s="266"/>
      <c r="O516" s="267"/>
    </row>
    <row r="517" ht="15.75" customHeight="1">
      <c r="D517" s="297"/>
      <c r="E517" s="297"/>
      <c r="F517" s="297"/>
      <c r="M517" s="298"/>
      <c r="N517" s="266"/>
      <c r="O517" s="267"/>
    </row>
    <row r="518" ht="15.75" customHeight="1">
      <c r="D518" s="297"/>
      <c r="E518" s="297"/>
      <c r="F518" s="297"/>
      <c r="M518" s="298"/>
      <c r="N518" s="266"/>
      <c r="O518" s="267"/>
    </row>
    <row r="519" ht="15.75" customHeight="1">
      <c r="D519" s="297"/>
      <c r="E519" s="297"/>
      <c r="F519" s="297"/>
      <c r="M519" s="298"/>
      <c r="N519" s="266"/>
      <c r="O519" s="267"/>
    </row>
    <row r="520" ht="15.75" customHeight="1">
      <c r="D520" s="297"/>
      <c r="E520" s="297"/>
      <c r="F520" s="297"/>
      <c r="M520" s="298"/>
      <c r="N520" s="266"/>
      <c r="O520" s="267"/>
    </row>
    <row r="521" ht="15.75" customHeight="1">
      <c r="D521" s="297"/>
      <c r="E521" s="297"/>
      <c r="F521" s="297"/>
      <c r="M521" s="298"/>
      <c r="N521" s="266"/>
      <c r="O521" s="267"/>
    </row>
    <row r="522" ht="15.75" customHeight="1">
      <c r="D522" s="297"/>
      <c r="E522" s="297"/>
      <c r="F522" s="297"/>
      <c r="M522" s="298"/>
      <c r="N522" s="266"/>
      <c r="O522" s="267"/>
    </row>
    <row r="523" ht="15.75" customHeight="1">
      <c r="D523" s="297"/>
      <c r="E523" s="297"/>
      <c r="F523" s="297"/>
      <c r="M523" s="298"/>
      <c r="N523" s="266"/>
      <c r="O523" s="267"/>
    </row>
    <row r="524" ht="15.75" customHeight="1">
      <c r="D524" s="297"/>
      <c r="E524" s="297"/>
      <c r="F524" s="297"/>
      <c r="M524" s="298"/>
      <c r="N524" s="266"/>
      <c r="O524" s="267"/>
    </row>
    <row r="525" ht="15.75" customHeight="1">
      <c r="D525" s="297"/>
      <c r="E525" s="297"/>
      <c r="F525" s="297"/>
      <c r="M525" s="298"/>
      <c r="N525" s="266"/>
      <c r="O525" s="267"/>
    </row>
    <row r="526" ht="15.75" customHeight="1">
      <c r="D526" s="297"/>
      <c r="E526" s="297"/>
      <c r="F526" s="297"/>
      <c r="M526" s="298"/>
      <c r="N526" s="266"/>
      <c r="O526" s="267"/>
    </row>
    <row r="527" ht="15.75" customHeight="1">
      <c r="D527" s="297"/>
      <c r="E527" s="297"/>
      <c r="F527" s="297"/>
      <c r="M527" s="298"/>
      <c r="N527" s="266"/>
      <c r="O527" s="267"/>
    </row>
    <row r="528" ht="15.75" customHeight="1">
      <c r="D528" s="297"/>
      <c r="E528" s="297"/>
      <c r="F528" s="297"/>
      <c r="M528" s="298"/>
      <c r="N528" s="266"/>
      <c r="O528" s="267"/>
    </row>
    <row r="529" ht="15.75" customHeight="1">
      <c r="D529" s="297"/>
      <c r="E529" s="297"/>
      <c r="F529" s="297"/>
      <c r="M529" s="298"/>
      <c r="N529" s="266"/>
      <c r="O529" s="267"/>
    </row>
    <row r="530" ht="15.75" customHeight="1">
      <c r="D530" s="297"/>
      <c r="E530" s="297"/>
      <c r="F530" s="297"/>
      <c r="M530" s="298"/>
      <c r="N530" s="266"/>
      <c r="O530" s="267"/>
    </row>
    <row r="531" ht="15.75" customHeight="1">
      <c r="D531" s="297"/>
      <c r="E531" s="297"/>
      <c r="F531" s="297"/>
      <c r="M531" s="298"/>
      <c r="N531" s="266"/>
      <c r="O531" s="267"/>
    </row>
    <row r="532" ht="15.75" customHeight="1">
      <c r="D532" s="297"/>
      <c r="E532" s="297"/>
      <c r="F532" s="297"/>
      <c r="M532" s="298"/>
      <c r="N532" s="266"/>
      <c r="O532" s="267"/>
    </row>
    <row r="533" ht="15.75" customHeight="1">
      <c r="D533" s="297"/>
      <c r="E533" s="297"/>
      <c r="F533" s="297"/>
      <c r="M533" s="298"/>
      <c r="N533" s="266"/>
      <c r="O533" s="267"/>
    </row>
    <row r="534" ht="15.75" customHeight="1">
      <c r="D534" s="297"/>
      <c r="E534" s="297"/>
      <c r="F534" s="297"/>
      <c r="M534" s="298"/>
      <c r="N534" s="266"/>
      <c r="O534" s="267"/>
    </row>
    <row r="535" ht="15.75" customHeight="1">
      <c r="D535" s="297"/>
      <c r="E535" s="297"/>
      <c r="F535" s="297"/>
      <c r="M535" s="298"/>
      <c r="N535" s="266"/>
      <c r="O535" s="267"/>
    </row>
    <row r="536" ht="15.75" customHeight="1">
      <c r="D536" s="297"/>
      <c r="E536" s="297"/>
      <c r="F536" s="297"/>
      <c r="M536" s="298"/>
      <c r="N536" s="266"/>
      <c r="O536" s="267"/>
    </row>
    <row r="537" ht="15.75" customHeight="1">
      <c r="D537" s="297"/>
      <c r="E537" s="297"/>
      <c r="F537" s="297"/>
      <c r="M537" s="298"/>
      <c r="N537" s="266"/>
      <c r="O537" s="267"/>
    </row>
    <row r="538" ht="15.75" customHeight="1">
      <c r="D538" s="297"/>
      <c r="E538" s="297"/>
      <c r="F538" s="297"/>
      <c r="M538" s="298"/>
      <c r="N538" s="266"/>
      <c r="O538" s="267"/>
    </row>
    <row r="539" ht="15.75" customHeight="1">
      <c r="D539" s="297"/>
      <c r="E539" s="297"/>
      <c r="F539" s="297"/>
      <c r="M539" s="298"/>
      <c r="N539" s="266"/>
      <c r="O539" s="267"/>
    </row>
    <row r="540" ht="15.75" customHeight="1">
      <c r="D540" s="297"/>
      <c r="E540" s="297"/>
      <c r="F540" s="297"/>
      <c r="M540" s="298"/>
      <c r="N540" s="266"/>
      <c r="O540" s="267"/>
    </row>
    <row r="541" ht="15.75" customHeight="1">
      <c r="D541" s="297"/>
      <c r="E541" s="297"/>
      <c r="F541" s="297"/>
      <c r="M541" s="298"/>
      <c r="N541" s="266"/>
      <c r="O541" s="267"/>
    </row>
    <row r="542" ht="15.75" customHeight="1">
      <c r="D542" s="297"/>
      <c r="E542" s="297"/>
      <c r="F542" s="297"/>
      <c r="M542" s="298"/>
      <c r="N542" s="266"/>
      <c r="O542" s="267"/>
    </row>
    <row r="543" ht="15.75" customHeight="1">
      <c r="D543" s="297"/>
      <c r="E543" s="297"/>
      <c r="F543" s="297"/>
      <c r="M543" s="298"/>
      <c r="N543" s="266"/>
      <c r="O543" s="267"/>
    </row>
    <row r="544" ht="15.75" customHeight="1">
      <c r="D544" s="297"/>
      <c r="E544" s="297"/>
      <c r="F544" s="297"/>
      <c r="M544" s="298"/>
      <c r="N544" s="266"/>
      <c r="O544" s="267"/>
    </row>
    <row r="545" ht="15.75" customHeight="1">
      <c r="D545" s="297"/>
      <c r="E545" s="297"/>
      <c r="F545" s="297"/>
      <c r="M545" s="298"/>
      <c r="N545" s="266"/>
      <c r="O545" s="267"/>
    </row>
    <row r="546" ht="15.75" customHeight="1">
      <c r="D546" s="297"/>
      <c r="E546" s="297"/>
      <c r="F546" s="297"/>
      <c r="M546" s="298"/>
      <c r="N546" s="266"/>
      <c r="O546" s="267"/>
    </row>
    <row r="547" ht="15.75" customHeight="1">
      <c r="D547" s="297"/>
      <c r="E547" s="297"/>
      <c r="F547" s="297"/>
      <c r="M547" s="298"/>
      <c r="N547" s="266"/>
      <c r="O547" s="267"/>
    </row>
    <row r="548" ht="15.75" customHeight="1">
      <c r="D548" s="297"/>
      <c r="E548" s="297"/>
      <c r="F548" s="297"/>
      <c r="M548" s="298"/>
      <c r="N548" s="266"/>
      <c r="O548" s="267"/>
    </row>
    <row r="549" ht="15.75" customHeight="1">
      <c r="D549" s="297"/>
      <c r="E549" s="297"/>
      <c r="F549" s="297"/>
      <c r="M549" s="298"/>
      <c r="N549" s="266"/>
      <c r="O549" s="267"/>
    </row>
    <row r="550" ht="15.75" customHeight="1">
      <c r="D550" s="297"/>
      <c r="E550" s="297"/>
      <c r="F550" s="297"/>
      <c r="M550" s="298"/>
      <c r="N550" s="266"/>
      <c r="O550" s="267"/>
    </row>
    <row r="551" ht="15.75" customHeight="1">
      <c r="D551" s="297"/>
      <c r="E551" s="297"/>
      <c r="F551" s="297"/>
      <c r="M551" s="298"/>
      <c r="N551" s="266"/>
      <c r="O551" s="267"/>
    </row>
    <row r="552" ht="15.75" customHeight="1">
      <c r="D552" s="297"/>
      <c r="E552" s="297"/>
      <c r="F552" s="297"/>
      <c r="M552" s="298"/>
      <c r="N552" s="266"/>
      <c r="O552" s="267"/>
    </row>
    <row r="553" ht="15.75" customHeight="1">
      <c r="D553" s="297"/>
      <c r="E553" s="297"/>
      <c r="F553" s="297"/>
      <c r="M553" s="298"/>
      <c r="N553" s="266"/>
      <c r="O553" s="267"/>
    </row>
    <row r="554" ht="15.75" customHeight="1">
      <c r="D554" s="297"/>
      <c r="E554" s="297"/>
      <c r="F554" s="297"/>
      <c r="M554" s="298"/>
      <c r="N554" s="266"/>
      <c r="O554" s="267"/>
    </row>
    <row r="555" ht="15.75" customHeight="1">
      <c r="D555" s="297"/>
      <c r="E555" s="297"/>
      <c r="F555" s="297"/>
      <c r="M555" s="298"/>
      <c r="N555" s="266"/>
      <c r="O555" s="267"/>
    </row>
    <row r="556" ht="15.75" customHeight="1">
      <c r="D556" s="297"/>
      <c r="E556" s="297"/>
      <c r="F556" s="297"/>
      <c r="M556" s="298"/>
      <c r="N556" s="266"/>
      <c r="O556" s="267"/>
    </row>
    <row r="557" ht="15.75" customHeight="1">
      <c r="D557" s="297"/>
      <c r="E557" s="297"/>
      <c r="F557" s="297"/>
      <c r="M557" s="298"/>
      <c r="N557" s="266"/>
      <c r="O557" s="267"/>
    </row>
    <row r="558" ht="15.75" customHeight="1">
      <c r="D558" s="297"/>
      <c r="E558" s="297"/>
      <c r="F558" s="297"/>
      <c r="M558" s="298"/>
      <c r="N558" s="266"/>
      <c r="O558" s="267"/>
    </row>
    <row r="559" ht="15.75" customHeight="1">
      <c r="D559" s="297"/>
      <c r="E559" s="297"/>
      <c r="F559" s="297"/>
      <c r="M559" s="298"/>
      <c r="N559" s="266"/>
      <c r="O559" s="267"/>
    </row>
    <row r="560" ht="15.75" customHeight="1">
      <c r="D560" s="297"/>
      <c r="E560" s="297"/>
      <c r="F560" s="297"/>
      <c r="M560" s="298"/>
      <c r="N560" s="266"/>
      <c r="O560" s="267"/>
    </row>
    <row r="561" ht="15.75" customHeight="1">
      <c r="D561" s="297"/>
      <c r="E561" s="297"/>
      <c r="F561" s="297"/>
      <c r="M561" s="298"/>
      <c r="N561" s="266"/>
      <c r="O561" s="267"/>
    </row>
    <row r="562" ht="15.75" customHeight="1">
      <c r="D562" s="297"/>
      <c r="E562" s="297"/>
      <c r="F562" s="297"/>
      <c r="M562" s="298"/>
      <c r="N562" s="266"/>
      <c r="O562" s="267"/>
    </row>
    <row r="563" ht="15.75" customHeight="1">
      <c r="D563" s="297"/>
      <c r="E563" s="297"/>
      <c r="F563" s="297"/>
      <c r="M563" s="298"/>
      <c r="N563" s="266"/>
      <c r="O563" s="267"/>
    </row>
    <row r="564" ht="15.75" customHeight="1">
      <c r="D564" s="297"/>
      <c r="E564" s="297"/>
      <c r="F564" s="297"/>
      <c r="M564" s="298"/>
      <c r="N564" s="266"/>
      <c r="O564" s="267"/>
    </row>
    <row r="565" ht="15.75" customHeight="1">
      <c r="D565" s="297"/>
      <c r="E565" s="297"/>
      <c r="F565" s="297"/>
      <c r="M565" s="298"/>
      <c r="N565" s="266"/>
      <c r="O565" s="267"/>
    </row>
    <row r="566" ht="15.75" customHeight="1">
      <c r="D566" s="297"/>
      <c r="E566" s="297"/>
      <c r="F566" s="297"/>
      <c r="M566" s="298"/>
      <c r="N566" s="266"/>
      <c r="O566" s="267"/>
    </row>
    <row r="567" ht="15.75" customHeight="1">
      <c r="D567" s="297"/>
      <c r="E567" s="297"/>
      <c r="F567" s="297"/>
      <c r="M567" s="298"/>
      <c r="N567" s="266"/>
      <c r="O567" s="267"/>
    </row>
    <row r="568" ht="15.75" customHeight="1">
      <c r="D568" s="297"/>
      <c r="E568" s="297"/>
      <c r="F568" s="297"/>
      <c r="M568" s="298"/>
      <c r="N568" s="266"/>
      <c r="O568" s="267"/>
    </row>
    <row r="569" ht="15.75" customHeight="1">
      <c r="D569" s="297"/>
      <c r="E569" s="297"/>
      <c r="F569" s="297"/>
      <c r="M569" s="298"/>
      <c r="N569" s="266"/>
      <c r="O569" s="267"/>
    </row>
    <row r="570" ht="15.75" customHeight="1">
      <c r="D570" s="297"/>
      <c r="E570" s="297"/>
      <c r="F570" s="297"/>
      <c r="M570" s="298"/>
      <c r="N570" s="266"/>
      <c r="O570" s="267"/>
    </row>
    <row r="571" ht="15.75" customHeight="1">
      <c r="D571" s="297"/>
      <c r="E571" s="297"/>
      <c r="F571" s="297"/>
      <c r="M571" s="298"/>
      <c r="N571" s="266"/>
      <c r="O571" s="267"/>
    </row>
    <row r="572" ht="15.75" customHeight="1">
      <c r="D572" s="297"/>
      <c r="E572" s="297"/>
      <c r="F572" s="297"/>
      <c r="M572" s="298"/>
      <c r="N572" s="266"/>
      <c r="O572" s="267"/>
    </row>
    <row r="573" ht="15.75" customHeight="1">
      <c r="D573" s="297"/>
      <c r="E573" s="297"/>
      <c r="F573" s="297"/>
      <c r="M573" s="298"/>
      <c r="N573" s="266"/>
      <c r="O573" s="267"/>
    </row>
    <row r="574" ht="15.75" customHeight="1">
      <c r="D574" s="297"/>
      <c r="E574" s="297"/>
      <c r="F574" s="297"/>
      <c r="M574" s="298"/>
      <c r="N574" s="266"/>
      <c r="O574" s="267"/>
    </row>
    <row r="575" ht="15.75" customHeight="1">
      <c r="D575" s="297"/>
      <c r="E575" s="297"/>
      <c r="F575" s="297"/>
      <c r="M575" s="298"/>
      <c r="N575" s="266"/>
      <c r="O575" s="267"/>
    </row>
    <row r="576" ht="15.75" customHeight="1">
      <c r="D576" s="297"/>
      <c r="E576" s="297"/>
      <c r="F576" s="297"/>
      <c r="M576" s="298"/>
      <c r="N576" s="266"/>
      <c r="O576" s="267"/>
    </row>
    <row r="577" ht="15.75" customHeight="1">
      <c r="D577" s="297"/>
      <c r="E577" s="297"/>
      <c r="F577" s="297"/>
      <c r="M577" s="298"/>
      <c r="N577" s="266"/>
      <c r="O577" s="267"/>
    </row>
    <row r="578" ht="15.75" customHeight="1">
      <c r="D578" s="297"/>
      <c r="E578" s="297"/>
      <c r="F578" s="297"/>
      <c r="M578" s="298"/>
      <c r="N578" s="266"/>
      <c r="O578" s="267"/>
    </row>
    <row r="579" ht="15.75" customHeight="1">
      <c r="D579" s="297"/>
      <c r="E579" s="297"/>
      <c r="F579" s="297"/>
      <c r="M579" s="298"/>
      <c r="N579" s="266"/>
      <c r="O579" s="267"/>
    </row>
    <row r="580" ht="15.75" customHeight="1">
      <c r="D580" s="297"/>
      <c r="E580" s="297"/>
      <c r="F580" s="297"/>
      <c r="M580" s="298"/>
      <c r="N580" s="266"/>
      <c r="O580" s="267"/>
    </row>
    <row r="581" ht="15.75" customHeight="1">
      <c r="D581" s="297"/>
      <c r="E581" s="297"/>
      <c r="F581" s="297"/>
      <c r="M581" s="298"/>
      <c r="N581" s="266"/>
      <c r="O581" s="267"/>
    </row>
    <row r="582" ht="15.75" customHeight="1">
      <c r="D582" s="297"/>
      <c r="E582" s="297"/>
      <c r="F582" s="297"/>
      <c r="M582" s="298"/>
      <c r="N582" s="266"/>
      <c r="O582" s="267"/>
    </row>
    <row r="583" ht="15.75" customHeight="1">
      <c r="D583" s="297"/>
      <c r="E583" s="297"/>
      <c r="F583" s="297"/>
      <c r="M583" s="298"/>
      <c r="N583" s="266"/>
      <c r="O583" s="267"/>
    </row>
    <row r="584" ht="15.75" customHeight="1">
      <c r="D584" s="297"/>
      <c r="E584" s="297"/>
      <c r="F584" s="297"/>
      <c r="M584" s="298"/>
      <c r="N584" s="266"/>
      <c r="O584" s="267"/>
    </row>
    <row r="585" ht="15.75" customHeight="1">
      <c r="D585" s="297"/>
      <c r="E585" s="297"/>
      <c r="F585" s="297"/>
      <c r="M585" s="298"/>
      <c r="N585" s="266"/>
      <c r="O585" s="267"/>
    </row>
    <row r="586" ht="15.75" customHeight="1">
      <c r="D586" s="297"/>
      <c r="E586" s="297"/>
      <c r="F586" s="297"/>
      <c r="M586" s="298"/>
      <c r="N586" s="266"/>
      <c r="O586" s="267"/>
    </row>
    <row r="587" ht="15.75" customHeight="1">
      <c r="D587" s="297"/>
      <c r="E587" s="297"/>
      <c r="F587" s="297"/>
      <c r="M587" s="298"/>
      <c r="N587" s="266"/>
      <c r="O587" s="267"/>
    </row>
    <row r="588" ht="15.75" customHeight="1">
      <c r="D588" s="297"/>
      <c r="E588" s="297"/>
      <c r="F588" s="297"/>
      <c r="M588" s="298"/>
      <c r="N588" s="266"/>
      <c r="O588" s="267"/>
    </row>
    <row r="589" ht="15.75" customHeight="1">
      <c r="D589" s="297"/>
      <c r="E589" s="297"/>
      <c r="F589" s="297"/>
      <c r="M589" s="298"/>
      <c r="N589" s="266"/>
      <c r="O589" s="267"/>
    </row>
    <row r="590" ht="15.75" customHeight="1">
      <c r="D590" s="297"/>
      <c r="E590" s="297"/>
      <c r="F590" s="297"/>
      <c r="M590" s="298"/>
      <c r="N590" s="266"/>
      <c r="O590" s="267"/>
    </row>
    <row r="591" ht="15.75" customHeight="1">
      <c r="D591" s="297"/>
      <c r="E591" s="297"/>
      <c r="F591" s="297"/>
      <c r="M591" s="298"/>
      <c r="N591" s="266"/>
      <c r="O591" s="267"/>
    </row>
    <row r="592" ht="15.75" customHeight="1">
      <c r="D592" s="297"/>
      <c r="E592" s="297"/>
      <c r="F592" s="297"/>
      <c r="M592" s="298"/>
      <c r="N592" s="266"/>
      <c r="O592" s="267"/>
    </row>
    <row r="593" ht="15.75" customHeight="1">
      <c r="D593" s="297"/>
      <c r="E593" s="297"/>
      <c r="F593" s="297"/>
      <c r="M593" s="298"/>
      <c r="N593" s="266"/>
      <c r="O593" s="267"/>
    </row>
    <row r="594" ht="15.75" customHeight="1">
      <c r="D594" s="297"/>
      <c r="E594" s="297"/>
      <c r="F594" s="297"/>
      <c r="M594" s="298"/>
      <c r="N594" s="266"/>
      <c r="O594" s="267"/>
    </row>
    <row r="595" ht="15.75" customHeight="1">
      <c r="D595" s="297"/>
      <c r="E595" s="297"/>
      <c r="F595" s="297"/>
      <c r="M595" s="298"/>
      <c r="N595" s="266"/>
      <c r="O595" s="267"/>
    </row>
    <row r="596" ht="15.75" customHeight="1">
      <c r="D596" s="297"/>
      <c r="E596" s="297"/>
      <c r="F596" s="297"/>
      <c r="M596" s="298"/>
      <c r="N596" s="266"/>
      <c r="O596" s="267"/>
    </row>
    <row r="597" ht="15.75" customHeight="1">
      <c r="D597" s="297"/>
      <c r="E597" s="297"/>
      <c r="F597" s="297"/>
      <c r="M597" s="298"/>
      <c r="N597" s="266"/>
      <c r="O597" s="267"/>
    </row>
    <row r="598" ht="15.75" customHeight="1">
      <c r="D598" s="297"/>
      <c r="E598" s="297"/>
      <c r="F598" s="297"/>
      <c r="M598" s="298"/>
      <c r="N598" s="266"/>
      <c r="O598" s="267"/>
    </row>
    <row r="599" ht="15.75" customHeight="1">
      <c r="D599" s="297"/>
      <c r="E599" s="297"/>
      <c r="F599" s="297"/>
      <c r="M599" s="298"/>
      <c r="N599" s="266"/>
      <c r="O599" s="267"/>
    </row>
    <row r="600" ht="15.75" customHeight="1">
      <c r="D600" s="297"/>
      <c r="E600" s="297"/>
      <c r="F600" s="297"/>
      <c r="M600" s="298"/>
      <c r="N600" s="266"/>
      <c r="O600" s="267"/>
    </row>
    <row r="601" ht="15.75" customHeight="1">
      <c r="D601" s="297"/>
      <c r="E601" s="297"/>
      <c r="F601" s="297"/>
      <c r="M601" s="298"/>
      <c r="N601" s="266"/>
      <c r="O601" s="267"/>
    </row>
    <row r="602" ht="15.75" customHeight="1">
      <c r="D602" s="297"/>
      <c r="E602" s="297"/>
      <c r="F602" s="297"/>
      <c r="M602" s="298"/>
      <c r="N602" s="266"/>
      <c r="O602" s="267"/>
    </row>
    <row r="603" ht="15.75" customHeight="1">
      <c r="D603" s="297"/>
      <c r="E603" s="297"/>
      <c r="F603" s="297"/>
      <c r="M603" s="298"/>
      <c r="N603" s="266"/>
      <c r="O603" s="267"/>
    </row>
    <row r="604" ht="15.75" customHeight="1">
      <c r="D604" s="297"/>
      <c r="E604" s="297"/>
      <c r="F604" s="297"/>
      <c r="M604" s="298"/>
      <c r="N604" s="266"/>
      <c r="O604" s="267"/>
    </row>
    <row r="605" ht="15.75" customHeight="1">
      <c r="D605" s="297"/>
      <c r="E605" s="297"/>
      <c r="F605" s="297"/>
      <c r="M605" s="298"/>
      <c r="N605" s="266"/>
      <c r="O605" s="267"/>
    </row>
    <row r="606" ht="15.75" customHeight="1">
      <c r="D606" s="297"/>
      <c r="E606" s="297"/>
      <c r="F606" s="297"/>
      <c r="M606" s="298"/>
      <c r="N606" s="266"/>
      <c r="O606" s="267"/>
    </row>
    <row r="607" ht="15.75" customHeight="1">
      <c r="D607" s="297"/>
      <c r="E607" s="297"/>
      <c r="F607" s="297"/>
      <c r="M607" s="298"/>
      <c r="N607" s="266"/>
      <c r="O607" s="267"/>
    </row>
    <row r="608" ht="15.75" customHeight="1">
      <c r="D608" s="297"/>
      <c r="E608" s="297"/>
      <c r="F608" s="297"/>
      <c r="M608" s="298"/>
      <c r="N608" s="266"/>
      <c r="O608" s="267"/>
    </row>
    <row r="609" ht="15.75" customHeight="1">
      <c r="D609" s="297"/>
      <c r="E609" s="297"/>
      <c r="F609" s="297"/>
      <c r="M609" s="298"/>
      <c r="N609" s="266"/>
      <c r="O609" s="267"/>
    </row>
    <row r="610" ht="15.75" customHeight="1">
      <c r="D610" s="297"/>
      <c r="E610" s="297"/>
      <c r="F610" s="297"/>
      <c r="M610" s="298"/>
      <c r="N610" s="266"/>
      <c r="O610" s="267"/>
    </row>
    <row r="611" ht="15.75" customHeight="1">
      <c r="D611" s="297"/>
      <c r="E611" s="297"/>
      <c r="F611" s="297"/>
      <c r="M611" s="298"/>
      <c r="N611" s="266"/>
      <c r="O611" s="267"/>
    </row>
    <row r="612" ht="15.75" customHeight="1">
      <c r="D612" s="297"/>
      <c r="E612" s="297"/>
      <c r="F612" s="297"/>
      <c r="M612" s="298"/>
      <c r="N612" s="266"/>
      <c r="O612" s="267"/>
    </row>
    <row r="613" ht="15.75" customHeight="1">
      <c r="D613" s="297"/>
      <c r="E613" s="297"/>
      <c r="F613" s="297"/>
      <c r="M613" s="298"/>
      <c r="N613" s="266"/>
      <c r="O613" s="267"/>
    </row>
    <row r="614" ht="15.75" customHeight="1">
      <c r="D614" s="297"/>
      <c r="E614" s="297"/>
      <c r="F614" s="297"/>
      <c r="M614" s="298"/>
      <c r="N614" s="266"/>
      <c r="O614" s="267"/>
    </row>
    <row r="615" ht="15.75" customHeight="1">
      <c r="D615" s="297"/>
      <c r="E615" s="297"/>
      <c r="F615" s="297"/>
      <c r="M615" s="298"/>
      <c r="N615" s="266"/>
      <c r="O615" s="267"/>
    </row>
    <row r="616" ht="15.75" customHeight="1">
      <c r="D616" s="297"/>
      <c r="E616" s="297"/>
      <c r="F616" s="297"/>
      <c r="M616" s="298"/>
      <c r="N616" s="266"/>
      <c r="O616" s="267"/>
    </row>
    <row r="617" ht="15.75" customHeight="1">
      <c r="D617" s="297"/>
      <c r="E617" s="297"/>
      <c r="F617" s="297"/>
      <c r="M617" s="298"/>
      <c r="N617" s="266"/>
      <c r="O617" s="267"/>
    </row>
    <row r="618" ht="15.75" customHeight="1">
      <c r="D618" s="297"/>
      <c r="E618" s="297"/>
      <c r="F618" s="297"/>
      <c r="M618" s="298"/>
      <c r="N618" s="266"/>
      <c r="O618" s="267"/>
    </row>
    <row r="619" ht="15.75" customHeight="1">
      <c r="D619" s="297"/>
      <c r="E619" s="297"/>
      <c r="F619" s="297"/>
      <c r="M619" s="298"/>
      <c r="N619" s="266"/>
      <c r="O619" s="267"/>
    </row>
    <row r="620" ht="15.75" customHeight="1">
      <c r="D620" s="297"/>
      <c r="E620" s="297"/>
      <c r="F620" s="297"/>
      <c r="M620" s="298"/>
      <c r="N620" s="266"/>
      <c r="O620" s="267"/>
    </row>
    <row r="621" ht="15.75" customHeight="1">
      <c r="D621" s="297"/>
      <c r="E621" s="297"/>
      <c r="F621" s="297"/>
      <c r="M621" s="298"/>
      <c r="N621" s="266"/>
      <c r="O621" s="267"/>
    </row>
    <row r="622" ht="15.75" customHeight="1">
      <c r="D622" s="297"/>
      <c r="E622" s="297"/>
      <c r="F622" s="297"/>
      <c r="M622" s="298"/>
      <c r="N622" s="266"/>
      <c r="O622" s="267"/>
    </row>
    <row r="623" ht="15.75" customHeight="1">
      <c r="D623" s="297"/>
      <c r="E623" s="297"/>
      <c r="F623" s="297"/>
      <c r="M623" s="298"/>
      <c r="N623" s="266"/>
      <c r="O623" s="267"/>
    </row>
    <row r="624" ht="15.75" customHeight="1">
      <c r="D624" s="297"/>
      <c r="E624" s="297"/>
      <c r="F624" s="297"/>
      <c r="M624" s="298"/>
      <c r="N624" s="266"/>
      <c r="O624" s="267"/>
    </row>
    <row r="625" ht="15.75" customHeight="1">
      <c r="D625" s="297"/>
      <c r="E625" s="297"/>
      <c r="F625" s="297"/>
      <c r="M625" s="298"/>
      <c r="N625" s="266"/>
      <c r="O625" s="267"/>
    </row>
    <row r="626" ht="15.75" customHeight="1">
      <c r="D626" s="297"/>
      <c r="E626" s="297"/>
      <c r="F626" s="297"/>
      <c r="M626" s="298"/>
      <c r="N626" s="266"/>
      <c r="O626" s="267"/>
    </row>
    <row r="627" ht="15.75" customHeight="1">
      <c r="D627" s="297"/>
      <c r="E627" s="297"/>
      <c r="F627" s="297"/>
      <c r="M627" s="298"/>
      <c r="N627" s="266"/>
      <c r="O627" s="267"/>
    </row>
    <row r="628" ht="15.75" customHeight="1">
      <c r="D628" s="297"/>
      <c r="E628" s="297"/>
      <c r="F628" s="297"/>
      <c r="M628" s="298"/>
      <c r="N628" s="266"/>
      <c r="O628" s="267"/>
    </row>
    <row r="629" ht="15.75" customHeight="1">
      <c r="D629" s="297"/>
      <c r="E629" s="297"/>
      <c r="F629" s="297"/>
      <c r="M629" s="298"/>
      <c r="N629" s="266"/>
      <c r="O629" s="267"/>
    </row>
    <row r="630" ht="15.75" customHeight="1">
      <c r="D630" s="297"/>
      <c r="E630" s="297"/>
      <c r="F630" s="297"/>
      <c r="M630" s="298"/>
      <c r="N630" s="266"/>
      <c r="O630" s="267"/>
    </row>
    <row r="631" ht="15.75" customHeight="1">
      <c r="D631" s="297"/>
      <c r="E631" s="297"/>
      <c r="F631" s="297"/>
      <c r="M631" s="298"/>
      <c r="N631" s="266"/>
      <c r="O631" s="267"/>
    </row>
    <row r="632" ht="15.75" customHeight="1">
      <c r="D632" s="297"/>
      <c r="E632" s="297"/>
      <c r="F632" s="297"/>
      <c r="M632" s="298"/>
      <c r="N632" s="266"/>
      <c r="O632" s="267"/>
    </row>
    <row r="633" ht="15.75" customHeight="1">
      <c r="D633" s="297"/>
      <c r="E633" s="297"/>
      <c r="F633" s="297"/>
      <c r="M633" s="298"/>
      <c r="N633" s="266"/>
      <c r="O633" s="267"/>
    </row>
    <row r="634" ht="15.75" customHeight="1">
      <c r="D634" s="297"/>
      <c r="E634" s="297"/>
      <c r="F634" s="297"/>
      <c r="M634" s="298"/>
      <c r="N634" s="266"/>
      <c r="O634" s="267"/>
    </row>
    <row r="635" ht="15.75" customHeight="1">
      <c r="D635" s="297"/>
      <c r="E635" s="297"/>
      <c r="F635" s="297"/>
      <c r="M635" s="298"/>
      <c r="N635" s="266"/>
      <c r="O635" s="267"/>
    </row>
    <row r="636" ht="15.75" customHeight="1">
      <c r="D636" s="297"/>
      <c r="E636" s="297"/>
      <c r="F636" s="297"/>
      <c r="M636" s="298"/>
      <c r="N636" s="266"/>
      <c r="O636" s="267"/>
    </row>
    <row r="637" ht="15.75" customHeight="1">
      <c r="D637" s="297"/>
      <c r="E637" s="297"/>
      <c r="F637" s="297"/>
      <c r="M637" s="298"/>
      <c r="N637" s="266"/>
      <c r="O637" s="267"/>
    </row>
    <row r="638" ht="15.75" customHeight="1">
      <c r="D638" s="297"/>
      <c r="E638" s="297"/>
      <c r="F638" s="297"/>
      <c r="M638" s="298"/>
      <c r="N638" s="266"/>
      <c r="O638" s="267"/>
    </row>
    <row r="639" ht="15.75" customHeight="1">
      <c r="D639" s="297"/>
      <c r="E639" s="297"/>
      <c r="F639" s="297"/>
      <c r="M639" s="298"/>
      <c r="N639" s="266"/>
      <c r="O639" s="267"/>
    </row>
    <row r="640" ht="15.75" customHeight="1">
      <c r="D640" s="297"/>
      <c r="E640" s="297"/>
      <c r="F640" s="297"/>
      <c r="M640" s="298"/>
      <c r="N640" s="266"/>
      <c r="O640" s="267"/>
    </row>
    <row r="641" ht="15.75" customHeight="1">
      <c r="D641" s="297"/>
      <c r="E641" s="297"/>
      <c r="F641" s="297"/>
      <c r="M641" s="298"/>
      <c r="N641" s="266"/>
      <c r="O641" s="267"/>
    </row>
    <row r="642" ht="15.75" customHeight="1">
      <c r="D642" s="297"/>
      <c r="E642" s="297"/>
      <c r="F642" s="297"/>
      <c r="M642" s="298"/>
      <c r="N642" s="266"/>
      <c r="O642" s="267"/>
    </row>
    <row r="643" ht="15.75" customHeight="1">
      <c r="D643" s="297"/>
      <c r="E643" s="297"/>
      <c r="F643" s="297"/>
      <c r="M643" s="298"/>
      <c r="N643" s="266"/>
      <c r="O643" s="267"/>
    </row>
    <row r="644" ht="15.75" customHeight="1">
      <c r="D644" s="297"/>
      <c r="E644" s="297"/>
      <c r="F644" s="297"/>
      <c r="M644" s="298"/>
      <c r="N644" s="266"/>
      <c r="O644" s="267"/>
    </row>
    <row r="645" ht="15.75" customHeight="1">
      <c r="D645" s="297"/>
      <c r="E645" s="297"/>
      <c r="F645" s="297"/>
      <c r="M645" s="298"/>
      <c r="N645" s="266"/>
      <c r="O645" s="267"/>
    </row>
    <row r="646" ht="15.75" customHeight="1">
      <c r="D646" s="297"/>
      <c r="E646" s="297"/>
      <c r="F646" s="297"/>
      <c r="M646" s="298"/>
      <c r="N646" s="266"/>
      <c r="O646" s="267"/>
    </row>
    <row r="647" ht="15.75" customHeight="1">
      <c r="D647" s="297"/>
      <c r="E647" s="297"/>
      <c r="F647" s="297"/>
      <c r="M647" s="298"/>
      <c r="N647" s="266"/>
      <c r="O647" s="267"/>
    </row>
    <row r="648" ht="15.75" customHeight="1">
      <c r="D648" s="297"/>
      <c r="E648" s="297"/>
      <c r="F648" s="297"/>
      <c r="M648" s="298"/>
      <c r="N648" s="266"/>
      <c r="O648" s="267"/>
    </row>
    <row r="649" ht="15.75" customHeight="1">
      <c r="D649" s="297"/>
      <c r="E649" s="297"/>
      <c r="F649" s="297"/>
      <c r="M649" s="298"/>
      <c r="N649" s="266"/>
      <c r="O649" s="267"/>
    </row>
    <row r="650" ht="15.75" customHeight="1">
      <c r="D650" s="297"/>
      <c r="E650" s="297"/>
      <c r="F650" s="297"/>
      <c r="M650" s="298"/>
      <c r="N650" s="266"/>
      <c r="O650" s="267"/>
    </row>
    <row r="651" ht="15.75" customHeight="1">
      <c r="D651" s="297"/>
      <c r="E651" s="297"/>
      <c r="F651" s="297"/>
      <c r="M651" s="298"/>
      <c r="N651" s="266"/>
      <c r="O651" s="267"/>
    </row>
    <row r="652" ht="15.75" customHeight="1">
      <c r="D652" s="297"/>
      <c r="E652" s="297"/>
      <c r="F652" s="297"/>
      <c r="M652" s="298"/>
      <c r="N652" s="266"/>
      <c r="O652" s="267"/>
    </row>
    <row r="653" ht="15.75" customHeight="1">
      <c r="D653" s="297"/>
      <c r="E653" s="297"/>
      <c r="F653" s="297"/>
      <c r="M653" s="298"/>
      <c r="N653" s="266"/>
      <c r="O653" s="267"/>
    </row>
    <row r="654" ht="15.75" customHeight="1">
      <c r="D654" s="297"/>
      <c r="E654" s="297"/>
      <c r="F654" s="297"/>
      <c r="M654" s="298"/>
      <c r="N654" s="266"/>
      <c r="O654" s="267"/>
    </row>
    <row r="655" ht="15.75" customHeight="1">
      <c r="D655" s="297"/>
      <c r="E655" s="297"/>
      <c r="F655" s="297"/>
      <c r="M655" s="298"/>
      <c r="N655" s="266"/>
      <c r="O655" s="267"/>
    </row>
    <row r="656" ht="15.75" customHeight="1">
      <c r="D656" s="297"/>
      <c r="E656" s="297"/>
      <c r="F656" s="297"/>
      <c r="M656" s="298"/>
      <c r="N656" s="266"/>
      <c r="O656" s="267"/>
    </row>
    <row r="657" ht="15.75" customHeight="1">
      <c r="D657" s="297"/>
      <c r="E657" s="297"/>
      <c r="F657" s="297"/>
      <c r="M657" s="298"/>
      <c r="N657" s="266"/>
      <c r="O657" s="267"/>
    </row>
    <row r="658" ht="15.75" customHeight="1">
      <c r="D658" s="297"/>
      <c r="E658" s="297"/>
      <c r="F658" s="297"/>
      <c r="M658" s="298"/>
      <c r="N658" s="266"/>
      <c r="O658" s="267"/>
    </row>
    <row r="659" ht="15.75" customHeight="1">
      <c r="D659" s="297"/>
      <c r="E659" s="297"/>
      <c r="F659" s="297"/>
      <c r="M659" s="298"/>
      <c r="N659" s="266"/>
      <c r="O659" s="267"/>
    </row>
    <row r="660" ht="15.75" customHeight="1">
      <c r="D660" s="297"/>
      <c r="E660" s="297"/>
      <c r="F660" s="297"/>
      <c r="M660" s="298"/>
      <c r="N660" s="266"/>
      <c r="O660" s="267"/>
    </row>
    <row r="661" ht="15.75" customHeight="1">
      <c r="D661" s="297"/>
      <c r="E661" s="297"/>
      <c r="F661" s="297"/>
      <c r="M661" s="298"/>
      <c r="N661" s="266"/>
      <c r="O661" s="267"/>
    </row>
    <row r="662" ht="15.75" customHeight="1">
      <c r="D662" s="297"/>
      <c r="E662" s="297"/>
      <c r="F662" s="297"/>
      <c r="M662" s="298"/>
      <c r="N662" s="266"/>
      <c r="O662" s="267"/>
    </row>
    <row r="663" ht="15.75" customHeight="1">
      <c r="D663" s="297"/>
      <c r="E663" s="297"/>
      <c r="F663" s="297"/>
      <c r="M663" s="298"/>
      <c r="N663" s="266"/>
      <c r="O663" s="267"/>
    </row>
    <row r="664" ht="15.75" customHeight="1">
      <c r="D664" s="297"/>
      <c r="E664" s="297"/>
      <c r="F664" s="297"/>
      <c r="M664" s="298"/>
      <c r="N664" s="266"/>
      <c r="O664" s="267"/>
    </row>
    <row r="665" ht="15.75" customHeight="1">
      <c r="D665" s="297"/>
      <c r="E665" s="297"/>
      <c r="F665" s="297"/>
      <c r="M665" s="298"/>
      <c r="N665" s="266"/>
      <c r="O665" s="267"/>
    </row>
    <row r="666" ht="15.75" customHeight="1">
      <c r="D666" s="297"/>
      <c r="E666" s="297"/>
      <c r="F666" s="297"/>
      <c r="M666" s="298"/>
      <c r="N666" s="266"/>
      <c r="O666" s="267"/>
    </row>
    <row r="667" ht="15.75" customHeight="1">
      <c r="D667" s="297"/>
      <c r="E667" s="297"/>
      <c r="F667" s="297"/>
      <c r="M667" s="298"/>
      <c r="N667" s="266"/>
      <c r="O667" s="267"/>
    </row>
    <row r="668" ht="15.75" customHeight="1">
      <c r="D668" s="297"/>
      <c r="E668" s="297"/>
      <c r="F668" s="297"/>
      <c r="M668" s="298"/>
      <c r="N668" s="266"/>
      <c r="O668" s="267"/>
    </row>
    <row r="669" ht="15.75" customHeight="1">
      <c r="D669" s="297"/>
      <c r="E669" s="297"/>
      <c r="F669" s="297"/>
      <c r="M669" s="298"/>
      <c r="N669" s="266"/>
      <c r="O669" s="267"/>
    </row>
    <row r="670" ht="15.75" customHeight="1">
      <c r="D670" s="297"/>
      <c r="E670" s="297"/>
      <c r="F670" s="297"/>
      <c r="M670" s="298"/>
      <c r="N670" s="266"/>
      <c r="O670" s="267"/>
    </row>
    <row r="671" ht="15.75" customHeight="1">
      <c r="D671" s="297"/>
      <c r="E671" s="297"/>
      <c r="F671" s="297"/>
      <c r="M671" s="298"/>
      <c r="N671" s="266"/>
      <c r="O671" s="267"/>
    </row>
    <row r="672" ht="15.75" customHeight="1">
      <c r="D672" s="297"/>
      <c r="E672" s="297"/>
      <c r="F672" s="297"/>
      <c r="M672" s="298"/>
      <c r="N672" s="266"/>
      <c r="O672" s="267"/>
    </row>
    <row r="673" ht="15.75" customHeight="1">
      <c r="D673" s="297"/>
      <c r="E673" s="297"/>
      <c r="F673" s="297"/>
      <c r="M673" s="298"/>
      <c r="N673" s="266"/>
      <c r="O673" s="267"/>
    </row>
    <row r="674" ht="15.75" customHeight="1">
      <c r="D674" s="297"/>
      <c r="E674" s="297"/>
      <c r="F674" s="297"/>
      <c r="M674" s="298"/>
      <c r="N674" s="266"/>
      <c r="O674" s="267"/>
    </row>
    <row r="675" ht="15.75" customHeight="1">
      <c r="D675" s="297"/>
      <c r="E675" s="297"/>
      <c r="F675" s="297"/>
      <c r="M675" s="298"/>
      <c r="N675" s="266"/>
      <c r="O675" s="267"/>
    </row>
    <row r="676" ht="15.75" customHeight="1">
      <c r="D676" s="297"/>
      <c r="E676" s="297"/>
      <c r="F676" s="297"/>
      <c r="M676" s="298"/>
      <c r="N676" s="266"/>
      <c r="O676" s="267"/>
    </row>
    <row r="677" ht="15.75" customHeight="1">
      <c r="D677" s="297"/>
      <c r="E677" s="297"/>
      <c r="F677" s="297"/>
      <c r="M677" s="298"/>
      <c r="N677" s="266"/>
      <c r="O677" s="267"/>
    </row>
    <row r="678" ht="15.75" customHeight="1">
      <c r="D678" s="297"/>
      <c r="E678" s="297"/>
      <c r="F678" s="297"/>
      <c r="M678" s="298"/>
      <c r="N678" s="266"/>
      <c r="O678" s="267"/>
    </row>
    <row r="679" ht="15.75" customHeight="1">
      <c r="D679" s="297"/>
      <c r="E679" s="297"/>
      <c r="F679" s="297"/>
      <c r="M679" s="298"/>
      <c r="N679" s="266"/>
      <c r="O679" s="267"/>
    </row>
    <row r="680" ht="15.75" customHeight="1">
      <c r="D680" s="297"/>
      <c r="E680" s="297"/>
      <c r="F680" s="297"/>
      <c r="M680" s="298"/>
      <c r="N680" s="266"/>
      <c r="O680" s="267"/>
    </row>
    <row r="681" ht="15.75" customHeight="1">
      <c r="D681" s="297"/>
      <c r="E681" s="297"/>
      <c r="F681" s="297"/>
      <c r="M681" s="298"/>
      <c r="N681" s="266"/>
      <c r="O681" s="267"/>
    </row>
    <row r="682" ht="15.75" customHeight="1">
      <c r="D682" s="297"/>
      <c r="E682" s="297"/>
      <c r="F682" s="297"/>
      <c r="M682" s="298"/>
      <c r="N682" s="266"/>
      <c r="O682" s="267"/>
    </row>
    <row r="683" ht="15.75" customHeight="1">
      <c r="D683" s="297"/>
      <c r="E683" s="297"/>
      <c r="F683" s="297"/>
      <c r="M683" s="298"/>
      <c r="N683" s="266"/>
      <c r="O683" s="267"/>
    </row>
    <row r="684" ht="15.75" customHeight="1">
      <c r="D684" s="297"/>
      <c r="E684" s="297"/>
      <c r="F684" s="297"/>
      <c r="M684" s="298"/>
      <c r="N684" s="266"/>
      <c r="O684" s="267"/>
    </row>
    <row r="685" ht="15.75" customHeight="1">
      <c r="D685" s="297"/>
      <c r="E685" s="297"/>
      <c r="F685" s="297"/>
      <c r="M685" s="298"/>
      <c r="N685" s="266"/>
      <c r="O685" s="267"/>
    </row>
    <row r="686" ht="15.75" customHeight="1">
      <c r="D686" s="297"/>
      <c r="E686" s="297"/>
      <c r="F686" s="297"/>
      <c r="M686" s="298"/>
      <c r="N686" s="266"/>
      <c r="O686" s="267"/>
    </row>
    <row r="687" ht="15.75" customHeight="1">
      <c r="D687" s="297"/>
      <c r="E687" s="297"/>
      <c r="F687" s="297"/>
      <c r="M687" s="298"/>
      <c r="N687" s="266"/>
      <c r="O687" s="267"/>
    </row>
    <row r="688" ht="15.75" customHeight="1">
      <c r="D688" s="297"/>
      <c r="E688" s="297"/>
      <c r="F688" s="297"/>
      <c r="M688" s="298"/>
      <c r="N688" s="266"/>
      <c r="O688" s="267"/>
    </row>
    <row r="689" ht="15.75" customHeight="1">
      <c r="D689" s="297"/>
      <c r="E689" s="297"/>
      <c r="F689" s="297"/>
      <c r="M689" s="298"/>
      <c r="N689" s="266"/>
      <c r="O689" s="267"/>
    </row>
    <row r="690" ht="15.75" customHeight="1">
      <c r="D690" s="297"/>
      <c r="E690" s="297"/>
      <c r="F690" s="297"/>
      <c r="M690" s="298"/>
      <c r="N690" s="266"/>
      <c r="O690" s="267"/>
    </row>
    <row r="691" ht="15.75" customHeight="1">
      <c r="D691" s="297"/>
      <c r="E691" s="297"/>
      <c r="F691" s="297"/>
      <c r="M691" s="298"/>
      <c r="N691" s="266"/>
      <c r="O691" s="267"/>
    </row>
    <row r="692" ht="15.75" customHeight="1">
      <c r="D692" s="297"/>
      <c r="E692" s="297"/>
      <c r="F692" s="297"/>
      <c r="M692" s="298"/>
      <c r="N692" s="266"/>
      <c r="O692" s="267"/>
    </row>
    <row r="693" ht="15.75" customHeight="1">
      <c r="D693" s="297"/>
      <c r="E693" s="297"/>
      <c r="F693" s="297"/>
      <c r="M693" s="298"/>
      <c r="N693" s="266"/>
      <c r="O693" s="267"/>
    </row>
    <row r="694" ht="15.75" customHeight="1">
      <c r="D694" s="297"/>
      <c r="E694" s="297"/>
      <c r="F694" s="297"/>
      <c r="M694" s="298"/>
      <c r="N694" s="266"/>
      <c r="O694" s="267"/>
    </row>
    <row r="695" ht="15.75" customHeight="1">
      <c r="D695" s="297"/>
      <c r="E695" s="297"/>
      <c r="F695" s="297"/>
      <c r="M695" s="298"/>
      <c r="N695" s="266"/>
      <c r="O695" s="267"/>
    </row>
    <row r="696" ht="15.75" customHeight="1">
      <c r="D696" s="297"/>
      <c r="E696" s="297"/>
      <c r="F696" s="297"/>
      <c r="M696" s="298"/>
      <c r="N696" s="266"/>
      <c r="O696" s="267"/>
    </row>
    <row r="697" ht="15.75" customHeight="1">
      <c r="D697" s="297"/>
      <c r="E697" s="297"/>
      <c r="F697" s="297"/>
      <c r="M697" s="298"/>
      <c r="N697" s="266"/>
      <c r="O697" s="267"/>
    </row>
    <row r="698" ht="15.75" customHeight="1">
      <c r="D698" s="297"/>
      <c r="E698" s="297"/>
      <c r="F698" s="297"/>
      <c r="M698" s="298"/>
      <c r="N698" s="266"/>
      <c r="O698" s="267"/>
    </row>
    <row r="699" ht="15.75" customHeight="1">
      <c r="D699" s="297"/>
      <c r="E699" s="297"/>
      <c r="F699" s="297"/>
      <c r="M699" s="298"/>
      <c r="N699" s="266"/>
      <c r="O699" s="267"/>
    </row>
    <row r="700" ht="15.75" customHeight="1">
      <c r="D700" s="297"/>
      <c r="E700" s="297"/>
      <c r="F700" s="297"/>
      <c r="M700" s="298"/>
      <c r="N700" s="266"/>
      <c r="O700" s="267"/>
    </row>
    <row r="701" ht="15.75" customHeight="1">
      <c r="D701" s="297"/>
      <c r="E701" s="297"/>
      <c r="F701" s="297"/>
      <c r="M701" s="298"/>
      <c r="N701" s="266"/>
      <c r="O701" s="267"/>
    </row>
    <row r="702" ht="15.75" customHeight="1">
      <c r="D702" s="297"/>
      <c r="E702" s="297"/>
      <c r="F702" s="297"/>
      <c r="M702" s="298"/>
      <c r="N702" s="266"/>
      <c r="O702" s="267"/>
    </row>
    <row r="703" ht="15.75" customHeight="1">
      <c r="D703" s="297"/>
      <c r="E703" s="297"/>
      <c r="F703" s="297"/>
      <c r="M703" s="298"/>
      <c r="N703" s="266"/>
      <c r="O703" s="267"/>
    </row>
    <row r="704" ht="15.75" customHeight="1">
      <c r="D704" s="297"/>
      <c r="E704" s="297"/>
      <c r="F704" s="297"/>
      <c r="M704" s="298"/>
      <c r="N704" s="266"/>
      <c r="O704" s="267"/>
    </row>
    <row r="705" ht="15.75" customHeight="1">
      <c r="D705" s="297"/>
      <c r="E705" s="297"/>
      <c r="F705" s="297"/>
      <c r="M705" s="298"/>
      <c r="N705" s="266"/>
      <c r="O705" s="267"/>
    </row>
    <row r="706" ht="15.75" customHeight="1">
      <c r="D706" s="297"/>
      <c r="E706" s="297"/>
      <c r="F706" s="297"/>
      <c r="M706" s="298"/>
      <c r="N706" s="266"/>
      <c r="O706" s="267"/>
    </row>
    <row r="707" ht="15.75" customHeight="1">
      <c r="D707" s="297"/>
      <c r="E707" s="297"/>
      <c r="F707" s="297"/>
      <c r="M707" s="298"/>
      <c r="N707" s="266"/>
      <c r="O707" s="267"/>
    </row>
    <row r="708" ht="15.75" customHeight="1">
      <c r="D708" s="297"/>
      <c r="E708" s="297"/>
      <c r="F708" s="297"/>
      <c r="M708" s="298"/>
      <c r="N708" s="266"/>
      <c r="O708" s="267"/>
    </row>
    <row r="709" ht="15.75" customHeight="1">
      <c r="D709" s="297"/>
      <c r="E709" s="297"/>
      <c r="F709" s="297"/>
      <c r="M709" s="298"/>
      <c r="N709" s="266"/>
      <c r="O709" s="267"/>
    </row>
    <row r="710" ht="15.75" customHeight="1">
      <c r="D710" s="297"/>
      <c r="E710" s="297"/>
      <c r="F710" s="297"/>
      <c r="M710" s="298"/>
      <c r="N710" s="266"/>
      <c r="O710" s="267"/>
    </row>
    <row r="711" ht="15.75" customHeight="1">
      <c r="D711" s="297"/>
      <c r="E711" s="297"/>
      <c r="F711" s="297"/>
      <c r="M711" s="298"/>
      <c r="N711" s="266"/>
      <c r="O711" s="267"/>
    </row>
    <row r="712" ht="15.75" customHeight="1">
      <c r="D712" s="297"/>
      <c r="E712" s="297"/>
      <c r="F712" s="297"/>
      <c r="M712" s="298"/>
      <c r="N712" s="266"/>
      <c r="O712" s="267"/>
    </row>
    <row r="713" ht="15.75" customHeight="1">
      <c r="D713" s="297"/>
      <c r="E713" s="297"/>
      <c r="F713" s="297"/>
      <c r="M713" s="298"/>
      <c r="N713" s="266"/>
      <c r="O713" s="267"/>
    </row>
    <row r="714" ht="15.75" customHeight="1">
      <c r="D714" s="297"/>
      <c r="E714" s="297"/>
      <c r="F714" s="297"/>
      <c r="M714" s="298"/>
      <c r="N714" s="266"/>
      <c r="O714" s="267"/>
    </row>
    <row r="715" ht="15.75" customHeight="1">
      <c r="D715" s="297"/>
      <c r="E715" s="297"/>
      <c r="F715" s="297"/>
      <c r="M715" s="298"/>
      <c r="N715" s="266"/>
      <c r="O715" s="267"/>
    </row>
    <row r="716" ht="15.75" customHeight="1">
      <c r="D716" s="297"/>
      <c r="E716" s="297"/>
      <c r="F716" s="297"/>
      <c r="M716" s="298"/>
      <c r="N716" s="266"/>
      <c r="O716" s="267"/>
    </row>
    <row r="717" ht="15.75" customHeight="1">
      <c r="D717" s="297"/>
      <c r="E717" s="297"/>
      <c r="F717" s="297"/>
      <c r="M717" s="298"/>
      <c r="N717" s="266"/>
      <c r="O717" s="267"/>
    </row>
    <row r="718" ht="15.75" customHeight="1">
      <c r="D718" s="297"/>
      <c r="E718" s="297"/>
      <c r="F718" s="297"/>
      <c r="M718" s="298"/>
      <c r="N718" s="266"/>
      <c r="O718" s="267"/>
    </row>
    <row r="719" ht="15.75" customHeight="1">
      <c r="D719" s="297"/>
      <c r="E719" s="297"/>
      <c r="F719" s="297"/>
      <c r="M719" s="298"/>
      <c r="N719" s="266"/>
      <c r="O719" s="267"/>
    </row>
    <row r="720" ht="15.75" customHeight="1">
      <c r="D720" s="297"/>
      <c r="E720" s="297"/>
      <c r="F720" s="297"/>
      <c r="M720" s="298"/>
      <c r="N720" s="266"/>
      <c r="O720" s="267"/>
    </row>
    <row r="721" ht="15.75" customHeight="1">
      <c r="D721" s="297"/>
      <c r="E721" s="297"/>
      <c r="F721" s="297"/>
      <c r="M721" s="298"/>
      <c r="N721" s="266"/>
      <c r="O721" s="267"/>
    </row>
    <row r="722" ht="15.75" customHeight="1">
      <c r="D722" s="297"/>
      <c r="E722" s="297"/>
      <c r="F722" s="297"/>
      <c r="M722" s="298"/>
      <c r="N722" s="266"/>
      <c r="O722" s="267"/>
    </row>
    <row r="723" ht="15.75" customHeight="1">
      <c r="D723" s="297"/>
      <c r="E723" s="297"/>
      <c r="F723" s="297"/>
      <c r="M723" s="298"/>
      <c r="N723" s="266"/>
      <c r="O723" s="267"/>
    </row>
    <row r="724" ht="15.75" customHeight="1">
      <c r="D724" s="297"/>
      <c r="E724" s="297"/>
      <c r="F724" s="297"/>
      <c r="M724" s="298"/>
      <c r="N724" s="266"/>
      <c r="O724" s="267"/>
    </row>
    <row r="725" ht="15.75" customHeight="1">
      <c r="D725" s="297"/>
      <c r="E725" s="297"/>
      <c r="F725" s="297"/>
      <c r="M725" s="298"/>
      <c r="N725" s="266"/>
      <c r="O725" s="267"/>
    </row>
    <row r="726" ht="15.75" customHeight="1">
      <c r="D726" s="297"/>
      <c r="E726" s="297"/>
      <c r="F726" s="297"/>
      <c r="M726" s="298"/>
      <c r="N726" s="266"/>
      <c r="O726" s="267"/>
    </row>
    <row r="727" ht="15.75" customHeight="1">
      <c r="D727" s="297"/>
      <c r="E727" s="297"/>
      <c r="F727" s="297"/>
      <c r="M727" s="298"/>
      <c r="N727" s="266"/>
      <c r="O727" s="267"/>
    </row>
    <row r="728" ht="15.75" customHeight="1">
      <c r="D728" s="297"/>
      <c r="E728" s="297"/>
      <c r="F728" s="297"/>
      <c r="M728" s="298"/>
      <c r="N728" s="266"/>
      <c r="O728" s="267"/>
    </row>
    <row r="729" ht="15.75" customHeight="1">
      <c r="D729" s="297"/>
      <c r="E729" s="297"/>
      <c r="F729" s="297"/>
      <c r="M729" s="298"/>
      <c r="N729" s="266"/>
      <c r="O729" s="267"/>
    </row>
    <row r="730" ht="15.75" customHeight="1">
      <c r="D730" s="297"/>
      <c r="E730" s="297"/>
      <c r="F730" s="297"/>
      <c r="M730" s="298"/>
      <c r="N730" s="266"/>
      <c r="O730" s="267"/>
    </row>
    <row r="731" ht="15.75" customHeight="1">
      <c r="D731" s="297"/>
      <c r="E731" s="297"/>
      <c r="F731" s="297"/>
      <c r="M731" s="298"/>
      <c r="N731" s="266"/>
      <c r="O731" s="267"/>
    </row>
    <row r="732" ht="15.75" customHeight="1">
      <c r="D732" s="297"/>
      <c r="E732" s="297"/>
      <c r="F732" s="297"/>
      <c r="M732" s="298"/>
      <c r="N732" s="266"/>
      <c r="O732" s="267"/>
    </row>
    <row r="733" ht="15.75" customHeight="1">
      <c r="D733" s="297"/>
      <c r="E733" s="297"/>
      <c r="F733" s="297"/>
      <c r="M733" s="298"/>
      <c r="N733" s="266"/>
      <c r="O733" s="267"/>
    </row>
    <row r="734" ht="15.75" customHeight="1">
      <c r="D734" s="297"/>
      <c r="E734" s="297"/>
      <c r="F734" s="297"/>
      <c r="M734" s="298"/>
      <c r="N734" s="266"/>
      <c r="O734" s="267"/>
    </row>
    <row r="735" ht="15.75" customHeight="1">
      <c r="D735" s="297"/>
      <c r="E735" s="297"/>
      <c r="F735" s="297"/>
      <c r="M735" s="298"/>
      <c r="N735" s="266"/>
      <c r="O735" s="267"/>
    </row>
    <row r="736" ht="15.75" customHeight="1">
      <c r="D736" s="297"/>
      <c r="E736" s="297"/>
      <c r="F736" s="297"/>
      <c r="M736" s="298"/>
      <c r="N736" s="266"/>
      <c r="O736" s="267"/>
    </row>
    <row r="737" ht="15.75" customHeight="1">
      <c r="D737" s="297"/>
      <c r="E737" s="297"/>
      <c r="F737" s="297"/>
      <c r="M737" s="298"/>
      <c r="N737" s="266"/>
      <c r="O737" s="267"/>
    </row>
    <row r="738" ht="15.75" customHeight="1">
      <c r="D738" s="297"/>
      <c r="E738" s="297"/>
      <c r="F738" s="297"/>
      <c r="M738" s="298"/>
      <c r="N738" s="266"/>
      <c r="O738" s="267"/>
    </row>
    <row r="739" ht="15.75" customHeight="1">
      <c r="D739" s="297"/>
      <c r="E739" s="297"/>
      <c r="F739" s="297"/>
      <c r="M739" s="298"/>
      <c r="N739" s="266"/>
      <c r="O739" s="267"/>
    </row>
    <row r="740" ht="15.75" customHeight="1">
      <c r="D740" s="297"/>
      <c r="E740" s="297"/>
      <c r="F740" s="297"/>
      <c r="M740" s="298"/>
      <c r="N740" s="266"/>
      <c r="O740" s="267"/>
    </row>
    <row r="741" ht="15.75" customHeight="1">
      <c r="D741" s="297"/>
      <c r="E741" s="297"/>
      <c r="F741" s="297"/>
      <c r="M741" s="298"/>
      <c r="N741" s="266"/>
      <c r="O741" s="267"/>
    </row>
    <row r="742" ht="15.75" customHeight="1">
      <c r="D742" s="297"/>
      <c r="E742" s="297"/>
      <c r="F742" s="297"/>
      <c r="M742" s="298"/>
      <c r="N742" s="266"/>
      <c r="O742" s="267"/>
    </row>
    <row r="743" ht="15.75" customHeight="1">
      <c r="D743" s="297"/>
      <c r="E743" s="297"/>
      <c r="F743" s="297"/>
      <c r="M743" s="298"/>
      <c r="N743" s="266"/>
      <c r="O743" s="267"/>
    </row>
    <row r="744" ht="15.75" customHeight="1">
      <c r="D744" s="297"/>
      <c r="E744" s="297"/>
      <c r="F744" s="297"/>
      <c r="M744" s="298"/>
      <c r="N744" s="266"/>
      <c r="O744" s="267"/>
    </row>
    <row r="745" ht="15.75" customHeight="1">
      <c r="D745" s="297"/>
      <c r="E745" s="297"/>
      <c r="F745" s="297"/>
      <c r="M745" s="298"/>
      <c r="N745" s="266"/>
      <c r="O745" s="267"/>
    </row>
    <row r="746" ht="15.75" customHeight="1">
      <c r="D746" s="297"/>
      <c r="E746" s="297"/>
      <c r="F746" s="297"/>
      <c r="M746" s="298"/>
      <c r="N746" s="266"/>
      <c r="O746" s="267"/>
    </row>
    <row r="747" ht="15.75" customHeight="1">
      <c r="D747" s="297"/>
      <c r="E747" s="297"/>
      <c r="F747" s="297"/>
      <c r="M747" s="298"/>
      <c r="N747" s="266"/>
      <c r="O747" s="267"/>
    </row>
    <row r="748" ht="15.75" customHeight="1">
      <c r="D748" s="297"/>
      <c r="E748" s="297"/>
      <c r="F748" s="297"/>
      <c r="M748" s="298"/>
      <c r="N748" s="266"/>
      <c r="O748" s="267"/>
    </row>
    <row r="749" ht="15.75" customHeight="1">
      <c r="D749" s="297"/>
      <c r="E749" s="297"/>
      <c r="F749" s="297"/>
      <c r="M749" s="298"/>
      <c r="N749" s="266"/>
      <c r="O749" s="267"/>
    </row>
    <row r="750" ht="15.75" customHeight="1">
      <c r="D750" s="297"/>
      <c r="E750" s="297"/>
      <c r="F750" s="297"/>
      <c r="M750" s="298"/>
      <c r="N750" s="266"/>
      <c r="O750" s="267"/>
    </row>
    <row r="751" ht="15.75" customHeight="1">
      <c r="D751" s="297"/>
      <c r="E751" s="297"/>
      <c r="F751" s="297"/>
      <c r="M751" s="298"/>
      <c r="N751" s="266"/>
      <c r="O751" s="267"/>
    </row>
    <row r="752" ht="15.75" customHeight="1">
      <c r="D752" s="297"/>
      <c r="E752" s="297"/>
      <c r="F752" s="297"/>
      <c r="M752" s="298"/>
      <c r="N752" s="266"/>
      <c r="O752" s="267"/>
    </row>
    <row r="753" ht="15.75" customHeight="1">
      <c r="D753" s="297"/>
      <c r="E753" s="297"/>
      <c r="F753" s="297"/>
      <c r="M753" s="298"/>
      <c r="N753" s="266"/>
      <c r="O753" s="267"/>
    </row>
    <row r="754" ht="15.75" customHeight="1">
      <c r="D754" s="297"/>
      <c r="E754" s="297"/>
      <c r="F754" s="297"/>
      <c r="M754" s="298"/>
      <c r="N754" s="266"/>
      <c r="O754" s="267"/>
    </row>
    <row r="755" ht="15.75" customHeight="1">
      <c r="D755" s="297"/>
      <c r="E755" s="297"/>
      <c r="F755" s="297"/>
      <c r="M755" s="298"/>
      <c r="N755" s="266"/>
      <c r="O755" s="267"/>
    </row>
    <row r="756" ht="15.75" customHeight="1">
      <c r="D756" s="297"/>
      <c r="E756" s="297"/>
      <c r="F756" s="297"/>
      <c r="M756" s="298"/>
      <c r="N756" s="266"/>
      <c r="O756" s="267"/>
    </row>
    <row r="757" ht="15.75" customHeight="1">
      <c r="D757" s="297"/>
      <c r="E757" s="297"/>
      <c r="F757" s="297"/>
      <c r="M757" s="298"/>
      <c r="N757" s="266"/>
      <c r="O757" s="267"/>
    </row>
    <row r="758" ht="15.75" customHeight="1">
      <c r="D758" s="297"/>
      <c r="E758" s="297"/>
      <c r="F758" s="297"/>
      <c r="M758" s="298"/>
      <c r="N758" s="266"/>
      <c r="O758" s="267"/>
    </row>
    <row r="759" ht="15.75" customHeight="1">
      <c r="D759" s="297"/>
      <c r="E759" s="297"/>
      <c r="F759" s="297"/>
      <c r="M759" s="298"/>
      <c r="N759" s="266"/>
      <c r="O759" s="267"/>
    </row>
    <row r="760" ht="15.75" customHeight="1">
      <c r="D760" s="297"/>
      <c r="E760" s="297"/>
      <c r="F760" s="297"/>
      <c r="M760" s="298"/>
      <c r="N760" s="266"/>
      <c r="O760" s="267"/>
    </row>
    <row r="761" ht="15.75" customHeight="1">
      <c r="D761" s="297"/>
      <c r="E761" s="297"/>
      <c r="F761" s="297"/>
      <c r="M761" s="298"/>
      <c r="N761" s="266"/>
      <c r="O761" s="267"/>
    </row>
    <row r="762" ht="15.75" customHeight="1">
      <c r="D762" s="297"/>
      <c r="E762" s="297"/>
      <c r="F762" s="297"/>
      <c r="M762" s="298"/>
      <c r="N762" s="266"/>
      <c r="O762" s="267"/>
    </row>
    <row r="763" ht="15.75" customHeight="1">
      <c r="D763" s="297"/>
      <c r="E763" s="297"/>
      <c r="F763" s="297"/>
      <c r="M763" s="298"/>
      <c r="N763" s="266"/>
      <c r="O763" s="267"/>
    </row>
    <row r="764" ht="15.75" customHeight="1">
      <c r="D764" s="297"/>
      <c r="E764" s="297"/>
      <c r="F764" s="297"/>
      <c r="M764" s="298"/>
      <c r="N764" s="266"/>
      <c r="O764" s="267"/>
    </row>
    <row r="765" ht="15.75" customHeight="1">
      <c r="D765" s="297"/>
      <c r="E765" s="297"/>
      <c r="F765" s="297"/>
      <c r="M765" s="298"/>
      <c r="N765" s="266"/>
      <c r="O765" s="267"/>
    </row>
    <row r="766" ht="15.75" customHeight="1">
      <c r="D766" s="297"/>
      <c r="E766" s="297"/>
      <c r="F766" s="297"/>
      <c r="M766" s="298"/>
      <c r="N766" s="266"/>
      <c r="O766" s="267"/>
    </row>
    <row r="767" ht="15.75" customHeight="1">
      <c r="D767" s="297"/>
      <c r="E767" s="297"/>
      <c r="F767" s="297"/>
      <c r="M767" s="298"/>
      <c r="N767" s="266"/>
      <c r="O767" s="267"/>
    </row>
    <row r="768" ht="15.75" customHeight="1">
      <c r="D768" s="297"/>
      <c r="E768" s="297"/>
      <c r="F768" s="297"/>
      <c r="M768" s="298"/>
      <c r="N768" s="266"/>
      <c r="O768" s="267"/>
    </row>
    <row r="769" ht="15.75" customHeight="1">
      <c r="D769" s="297"/>
      <c r="E769" s="297"/>
      <c r="F769" s="297"/>
      <c r="M769" s="298"/>
      <c r="N769" s="266"/>
      <c r="O769" s="267"/>
    </row>
    <row r="770" ht="15.75" customHeight="1">
      <c r="D770" s="297"/>
      <c r="E770" s="297"/>
      <c r="F770" s="297"/>
      <c r="M770" s="298"/>
      <c r="N770" s="266"/>
      <c r="O770" s="267"/>
    </row>
    <row r="771" ht="15.75" customHeight="1">
      <c r="D771" s="297"/>
      <c r="E771" s="297"/>
      <c r="F771" s="297"/>
      <c r="M771" s="298"/>
      <c r="N771" s="266"/>
      <c r="O771" s="267"/>
    </row>
    <row r="772" ht="15.75" customHeight="1">
      <c r="D772" s="297"/>
      <c r="E772" s="297"/>
      <c r="F772" s="297"/>
      <c r="M772" s="298"/>
      <c r="N772" s="266"/>
      <c r="O772" s="267"/>
    </row>
    <row r="773" ht="15.75" customHeight="1">
      <c r="D773" s="297"/>
      <c r="E773" s="297"/>
      <c r="F773" s="297"/>
      <c r="M773" s="298"/>
      <c r="N773" s="266"/>
      <c r="O773" s="267"/>
    </row>
    <row r="774" ht="15.75" customHeight="1">
      <c r="D774" s="297"/>
      <c r="E774" s="297"/>
      <c r="F774" s="297"/>
      <c r="M774" s="298"/>
      <c r="N774" s="266"/>
      <c r="O774" s="267"/>
    </row>
    <row r="775" ht="15.75" customHeight="1">
      <c r="D775" s="297"/>
      <c r="E775" s="297"/>
      <c r="F775" s="297"/>
      <c r="M775" s="298"/>
      <c r="N775" s="266"/>
      <c r="O775" s="267"/>
    </row>
    <row r="776" ht="15.75" customHeight="1">
      <c r="D776" s="297"/>
      <c r="E776" s="297"/>
      <c r="F776" s="297"/>
      <c r="M776" s="298"/>
      <c r="N776" s="266"/>
      <c r="O776" s="267"/>
    </row>
    <row r="777" ht="15.75" customHeight="1">
      <c r="D777" s="297"/>
      <c r="E777" s="297"/>
      <c r="F777" s="297"/>
      <c r="M777" s="298"/>
      <c r="N777" s="266"/>
      <c r="O777" s="267"/>
    </row>
    <row r="778" ht="15.75" customHeight="1">
      <c r="D778" s="297"/>
      <c r="E778" s="297"/>
      <c r="F778" s="297"/>
      <c r="M778" s="298"/>
      <c r="N778" s="266"/>
      <c r="O778" s="267"/>
    </row>
    <row r="779" ht="15.75" customHeight="1">
      <c r="D779" s="297"/>
      <c r="E779" s="297"/>
      <c r="F779" s="297"/>
      <c r="M779" s="298"/>
      <c r="N779" s="266"/>
      <c r="O779" s="267"/>
    </row>
    <row r="780" ht="15.75" customHeight="1">
      <c r="D780" s="297"/>
      <c r="E780" s="297"/>
      <c r="F780" s="297"/>
      <c r="M780" s="298"/>
      <c r="N780" s="266"/>
      <c r="O780" s="267"/>
    </row>
    <row r="781" ht="15.75" customHeight="1">
      <c r="D781" s="297"/>
      <c r="E781" s="297"/>
      <c r="F781" s="297"/>
      <c r="M781" s="298"/>
      <c r="N781" s="266"/>
      <c r="O781" s="267"/>
    </row>
    <row r="782" ht="15.75" customHeight="1">
      <c r="D782" s="297"/>
      <c r="E782" s="297"/>
      <c r="F782" s="297"/>
      <c r="M782" s="298"/>
      <c r="N782" s="266"/>
      <c r="O782" s="267"/>
    </row>
    <row r="783" ht="15.75" customHeight="1">
      <c r="D783" s="297"/>
      <c r="E783" s="297"/>
      <c r="F783" s="297"/>
      <c r="M783" s="298"/>
      <c r="N783" s="266"/>
      <c r="O783" s="267"/>
    </row>
    <row r="784" ht="15.75" customHeight="1">
      <c r="D784" s="297"/>
      <c r="E784" s="297"/>
      <c r="F784" s="297"/>
      <c r="M784" s="298"/>
      <c r="N784" s="266"/>
      <c r="O784" s="267"/>
    </row>
    <row r="785" ht="15.75" customHeight="1">
      <c r="D785" s="297"/>
      <c r="E785" s="297"/>
      <c r="F785" s="297"/>
      <c r="M785" s="298"/>
      <c r="N785" s="266"/>
      <c r="O785" s="267"/>
    </row>
    <row r="786" ht="15.75" customHeight="1">
      <c r="D786" s="297"/>
      <c r="E786" s="297"/>
      <c r="F786" s="297"/>
      <c r="M786" s="298"/>
      <c r="N786" s="266"/>
      <c r="O786" s="267"/>
    </row>
    <row r="787" ht="15.75" customHeight="1">
      <c r="D787" s="297"/>
      <c r="E787" s="297"/>
      <c r="F787" s="297"/>
      <c r="M787" s="298"/>
      <c r="N787" s="266"/>
      <c r="O787" s="267"/>
    </row>
    <row r="788" ht="15.75" customHeight="1">
      <c r="D788" s="297"/>
      <c r="E788" s="297"/>
      <c r="F788" s="297"/>
      <c r="M788" s="298"/>
      <c r="N788" s="266"/>
      <c r="O788" s="267"/>
    </row>
    <row r="789" ht="15.75" customHeight="1">
      <c r="D789" s="297"/>
      <c r="E789" s="297"/>
      <c r="F789" s="297"/>
      <c r="M789" s="298"/>
      <c r="N789" s="266"/>
      <c r="O789" s="267"/>
    </row>
    <row r="790" ht="15.75" customHeight="1">
      <c r="D790" s="297"/>
      <c r="E790" s="297"/>
      <c r="F790" s="297"/>
      <c r="M790" s="298"/>
      <c r="N790" s="266"/>
      <c r="O790" s="267"/>
    </row>
    <row r="791" ht="15.75" customHeight="1">
      <c r="D791" s="297"/>
      <c r="E791" s="297"/>
      <c r="F791" s="297"/>
      <c r="M791" s="298"/>
      <c r="N791" s="266"/>
      <c r="O791" s="267"/>
    </row>
    <row r="792" ht="15.75" customHeight="1">
      <c r="D792" s="297"/>
      <c r="E792" s="297"/>
      <c r="F792" s="297"/>
      <c r="M792" s="298"/>
      <c r="N792" s="266"/>
      <c r="O792" s="267"/>
    </row>
    <row r="793" ht="15.75" customHeight="1">
      <c r="D793" s="297"/>
      <c r="E793" s="297"/>
      <c r="F793" s="297"/>
      <c r="M793" s="298"/>
      <c r="N793" s="266"/>
      <c r="O793" s="267"/>
    </row>
    <row r="794" ht="15.75" customHeight="1">
      <c r="D794" s="297"/>
      <c r="E794" s="297"/>
      <c r="F794" s="297"/>
      <c r="M794" s="298"/>
      <c r="N794" s="266"/>
      <c r="O794" s="267"/>
    </row>
    <row r="795" ht="15.75" customHeight="1">
      <c r="D795" s="297"/>
      <c r="E795" s="297"/>
      <c r="F795" s="297"/>
      <c r="M795" s="298"/>
      <c r="N795" s="266"/>
      <c r="O795" s="267"/>
    </row>
    <row r="796" ht="15.75" customHeight="1">
      <c r="D796" s="297"/>
      <c r="E796" s="297"/>
      <c r="F796" s="297"/>
      <c r="M796" s="298"/>
      <c r="N796" s="266"/>
      <c r="O796" s="267"/>
    </row>
    <row r="797" ht="15.75" customHeight="1">
      <c r="D797" s="297"/>
      <c r="E797" s="297"/>
      <c r="F797" s="297"/>
      <c r="M797" s="298"/>
      <c r="N797" s="266"/>
      <c r="O797" s="267"/>
    </row>
    <row r="798" ht="15.75" customHeight="1">
      <c r="D798" s="297"/>
      <c r="E798" s="297"/>
      <c r="F798" s="297"/>
      <c r="M798" s="298"/>
      <c r="N798" s="266"/>
      <c r="O798" s="267"/>
    </row>
    <row r="799" ht="15.75" customHeight="1">
      <c r="D799" s="297"/>
      <c r="E799" s="297"/>
      <c r="F799" s="297"/>
      <c r="M799" s="298"/>
      <c r="N799" s="266"/>
      <c r="O799" s="267"/>
    </row>
    <row r="800" ht="15.75" customHeight="1">
      <c r="D800" s="297"/>
      <c r="E800" s="297"/>
      <c r="F800" s="297"/>
      <c r="M800" s="298"/>
      <c r="N800" s="266"/>
      <c r="O800" s="267"/>
    </row>
    <row r="801" ht="15.75" customHeight="1">
      <c r="D801" s="297"/>
      <c r="E801" s="297"/>
      <c r="F801" s="297"/>
      <c r="M801" s="298"/>
      <c r="N801" s="266"/>
      <c r="O801" s="267"/>
    </row>
    <row r="802" ht="15.75" customHeight="1">
      <c r="D802" s="297"/>
      <c r="E802" s="297"/>
      <c r="F802" s="297"/>
      <c r="M802" s="298"/>
      <c r="N802" s="266"/>
      <c r="O802" s="267"/>
    </row>
    <row r="803" ht="15.75" customHeight="1">
      <c r="D803" s="297"/>
      <c r="E803" s="297"/>
      <c r="F803" s="297"/>
      <c r="M803" s="298"/>
      <c r="N803" s="266"/>
      <c r="O803" s="267"/>
    </row>
    <row r="804" ht="15.75" customHeight="1">
      <c r="D804" s="297"/>
      <c r="E804" s="297"/>
      <c r="F804" s="297"/>
      <c r="M804" s="298"/>
      <c r="N804" s="266"/>
      <c r="O804" s="267"/>
    </row>
    <row r="805" ht="15.75" customHeight="1">
      <c r="D805" s="297"/>
      <c r="E805" s="297"/>
      <c r="F805" s="297"/>
      <c r="M805" s="298"/>
      <c r="N805" s="266"/>
      <c r="O805" s="267"/>
    </row>
    <row r="806" ht="15.75" customHeight="1">
      <c r="D806" s="297"/>
      <c r="E806" s="297"/>
      <c r="F806" s="297"/>
      <c r="M806" s="298"/>
      <c r="N806" s="266"/>
      <c r="O806" s="267"/>
    </row>
    <row r="807" ht="15.75" customHeight="1">
      <c r="D807" s="297"/>
      <c r="E807" s="297"/>
      <c r="F807" s="297"/>
      <c r="M807" s="298"/>
      <c r="N807" s="266"/>
      <c r="O807" s="267"/>
    </row>
    <row r="808" ht="15.75" customHeight="1">
      <c r="D808" s="297"/>
      <c r="E808" s="297"/>
      <c r="F808" s="297"/>
      <c r="M808" s="298"/>
      <c r="N808" s="266"/>
      <c r="O808" s="267"/>
    </row>
    <row r="809" ht="15.75" customHeight="1">
      <c r="D809" s="297"/>
      <c r="E809" s="297"/>
      <c r="F809" s="297"/>
      <c r="M809" s="298"/>
      <c r="N809" s="266"/>
      <c r="O809" s="267"/>
    </row>
    <row r="810" ht="15.75" customHeight="1">
      <c r="D810" s="297"/>
      <c r="E810" s="297"/>
      <c r="F810" s="297"/>
      <c r="M810" s="298"/>
      <c r="N810" s="266"/>
      <c r="O810" s="267"/>
    </row>
    <row r="811" ht="15.75" customHeight="1">
      <c r="D811" s="297"/>
      <c r="E811" s="297"/>
      <c r="F811" s="297"/>
      <c r="M811" s="298"/>
      <c r="N811" s="266"/>
      <c r="O811" s="267"/>
    </row>
    <row r="812" ht="15.75" customHeight="1">
      <c r="D812" s="297"/>
      <c r="E812" s="297"/>
      <c r="F812" s="297"/>
      <c r="M812" s="298"/>
      <c r="N812" s="266"/>
      <c r="O812" s="267"/>
    </row>
    <row r="813" ht="15.75" customHeight="1">
      <c r="D813" s="297"/>
      <c r="E813" s="297"/>
      <c r="F813" s="297"/>
      <c r="M813" s="298"/>
      <c r="N813" s="266"/>
      <c r="O813" s="267"/>
    </row>
    <row r="814" ht="15.75" customHeight="1">
      <c r="D814" s="297"/>
      <c r="E814" s="297"/>
      <c r="F814" s="297"/>
      <c r="M814" s="298"/>
      <c r="N814" s="266"/>
      <c r="O814" s="267"/>
    </row>
    <row r="815" ht="15.75" customHeight="1">
      <c r="D815" s="297"/>
      <c r="E815" s="297"/>
      <c r="F815" s="297"/>
      <c r="M815" s="298"/>
      <c r="N815" s="266"/>
      <c r="O815" s="267"/>
    </row>
    <row r="816" ht="15.75" customHeight="1">
      <c r="D816" s="297"/>
      <c r="E816" s="297"/>
      <c r="F816" s="297"/>
      <c r="M816" s="298"/>
      <c r="N816" s="266"/>
      <c r="O816" s="267"/>
    </row>
    <row r="817" ht="15.75" customHeight="1">
      <c r="D817" s="297"/>
      <c r="E817" s="297"/>
      <c r="F817" s="297"/>
      <c r="M817" s="298"/>
      <c r="N817" s="266"/>
      <c r="O817" s="267"/>
    </row>
    <row r="818" ht="15.75" customHeight="1">
      <c r="D818" s="297"/>
      <c r="E818" s="297"/>
      <c r="F818" s="297"/>
      <c r="M818" s="298"/>
      <c r="N818" s="266"/>
      <c r="O818" s="267"/>
    </row>
    <row r="819" ht="15.75" customHeight="1">
      <c r="D819" s="297"/>
      <c r="E819" s="297"/>
      <c r="F819" s="297"/>
      <c r="M819" s="298"/>
      <c r="N819" s="266"/>
      <c r="O819" s="267"/>
    </row>
    <row r="820" ht="15.75" customHeight="1">
      <c r="D820" s="297"/>
      <c r="E820" s="297"/>
      <c r="F820" s="297"/>
      <c r="M820" s="298"/>
      <c r="N820" s="266"/>
      <c r="O820" s="267"/>
    </row>
    <row r="821" ht="15.75" customHeight="1">
      <c r="D821" s="297"/>
      <c r="E821" s="297"/>
      <c r="F821" s="297"/>
      <c r="M821" s="298"/>
      <c r="N821" s="266"/>
      <c r="O821" s="267"/>
    </row>
    <row r="822" ht="15.75" customHeight="1">
      <c r="D822" s="297"/>
      <c r="E822" s="297"/>
      <c r="F822" s="297"/>
      <c r="M822" s="298"/>
      <c r="N822" s="266"/>
      <c r="O822" s="267"/>
    </row>
    <row r="823" ht="15.75" customHeight="1">
      <c r="D823" s="297"/>
      <c r="E823" s="297"/>
      <c r="F823" s="297"/>
      <c r="M823" s="298"/>
      <c r="N823" s="266"/>
      <c r="O823" s="267"/>
    </row>
    <row r="824" ht="15.75" customHeight="1">
      <c r="D824" s="297"/>
      <c r="E824" s="297"/>
      <c r="F824" s="297"/>
      <c r="M824" s="298"/>
      <c r="N824" s="266"/>
      <c r="O824" s="267"/>
    </row>
    <row r="825" ht="15.75" customHeight="1">
      <c r="D825" s="297"/>
      <c r="E825" s="297"/>
      <c r="F825" s="297"/>
      <c r="M825" s="298"/>
      <c r="N825" s="266"/>
      <c r="O825" s="267"/>
    </row>
    <row r="826" ht="15.75" customHeight="1">
      <c r="D826" s="297"/>
      <c r="E826" s="297"/>
      <c r="F826" s="297"/>
      <c r="M826" s="298"/>
      <c r="N826" s="266"/>
      <c r="O826" s="267"/>
    </row>
    <row r="827" ht="15.75" customHeight="1">
      <c r="D827" s="297"/>
      <c r="E827" s="297"/>
      <c r="F827" s="297"/>
      <c r="M827" s="298"/>
      <c r="N827" s="266"/>
      <c r="O827" s="267"/>
    </row>
    <row r="828" ht="15.75" customHeight="1">
      <c r="D828" s="297"/>
      <c r="E828" s="297"/>
      <c r="F828" s="297"/>
      <c r="M828" s="298"/>
      <c r="N828" s="266"/>
      <c r="O828" s="267"/>
    </row>
    <row r="829" ht="15.75" customHeight="1">
      <c r="D829" s="297"/>
      <c r="E829" s="297"/>
      <c r="F829" s="297"/>
      <c r="M829" s="298"/>
      <c r="N829" s="266"/>
      <c r="O829" s="267"/>
    </row>
    <row r="830" ht="15.75" customHeight="1">
      <c r="D830" s="297"/>
      <c r="E830" s="297"/>
      <c r="F830" s="297"/>
      <c r="M830" s="298"/>
      <c r="N830" s="266"/>
      <c r="O830" s="267"/>
    </row>
    <row r="831" ht="15.75" customHeight="1">
      <c r="D831" s="297"/>
      <c r="E831" s="297"/>
      <c r="F831" s="297"/>
      <c r="M831" s="298"/>
      <c r="N831" s="266"/>
      <c r="O831" s="267"/>
    </row>
    <row r="832" ht="15.75" customHeight="1">
      <c r="D832" s="297"/>
      <c r="E832" s="297"/>
      <c r="F832" s="297"/>
      <c r="M832" s="298"/>
      <c r="N832" s="266"/>
      <c r="O832" s="267"/>
    </row>
    <row r="833" ht="15.75" customHeight="1">
      <c r="D833" s="297"/>
      <c r="E833" s="297"/>
      <c r="F833" s="297"/>
      <c r="M833" s="298"/>
      <c r="N833" s="266"/>
      <c r="O833" s="267"/>
    </row>
    <row r="834" ht="15.75" customHeight="1">
      <c r="D834" s="297"/>
      <c r="E834" s="297"/>
      <c r="F834" s="297"/>
      <c r="M834" s="298"/>
      <c r="N834" s="266"/>
      <c r="O834" s="267"/>
    </row>
    <row r="835" ht="15.75" customHeight="1">
      <c r="D835" s="297"/>
      <c r="E835" s="297"/>
      <c r="F835" s="297"/>
      <c r="M835" s="298"/>
      <c r="N835" s="266"/>
      <c r="O835" s="267"/>
    </row>
    <row r="836" ht="15.75" customHeight="1">
      <c r="D836" s="297"/>
      <c r="E836" s="297"/>
      <c r="F836" s="297"/>
      <c r="M836" s="298"/>
      <c r="N836" s="266"/>
      <c r="O836" s="267"/>
    </row>
    <row r="837" ht="15.75" customHeight="1">
      <c r="D837" s="297"/>
      <c r="E837" s="297"/>
      <c r="F837" s="297"/>
      <c r="M837" s="298"/>
      <c r="N837" s="266"/>
      <c r="O837" s="267"/>
    </row>
    <row r="838" ht="15.75" customHeight="1">
      <c r="D838" s="297"/>
      <c r="E838" s="297"/>
      <c r="F838" s="297"/>
      <c r="M838" s="298"/>
      <c r="N838" s="266"/>
      <c r="O838" s="267"/>
    </row>
    <row r="839" ht="15.75" customHeight="1">
      <c r="D839" s="297"/>
      <c r="E839" s="297"/>
      <c r="F839" s="297"/>
      <c r="M839" s="298"/>
      <c r="N839" s="266"/>
      <c r="O839" s="267"/>
    </row>
    <row r="840" ht="15.75" customHeight="1">
      <c r="D840" s="297"/>
      <c r="E840" s="297"/>
      <c r="F840" s="297"/>
      <c r="M840" s="298"/>
      <c r="N840" s="266"/>
      <c r="O840" s="267"/>
    </row>
    <row r="841" ht="15.75" customHeight="1">
      <c r="D841" s="297"/>
      <c r="E841" s="297"/>
      <c r="F841" s="297"/>
      <c r="M841" s="298"/>
      <c r="N841" s="266"/>
      <c r="O841" s="267"/>
    </row>
    <row r="842" ht="15.75" customHeight="1">
      <c r="D842" s="297"/>
      <c r="E842" s="297"/>
      <c r="F842" s="297"/>
      <c r="M842" s="298"/>
      <c r="N842" s="266"/>
      <c r="O842" s="267"/>
    </row>
    <row r="843" ht="15.75" customHeight="1">
      <c r="D843" s="297"/>
      <c r="E843" s="297"/>
      <c r="F843" s="297"/>
      <c r="M843" s="298"/>
      <c r="N843" s="266"/>
      <c r="O843" s="267"/>
    </row>
    <row r="844" ht="15.75" customHeight="1">
      <c r="D844" s="297"/>
      <c r="E844" s="297"/>
      <c r="F844" s="297"/>
      <c r="M844" s="298"/>
      <c r="N844" s="266"/>
      <c r="O844" s="267"/>
    </row>
    <row r="845" ht="15.75" customHeight="1">
      <c r="D845" s="297"/>
      <c r="E845" s="297"/>
      <c r="F845" s="297"/>
      <c r="M845" s="298"/>
      <c r="N845" s="266"/>
      <c r="O845" s="267"/>
    </row>
    <row r="846" ht="15.75" customHeight="1">
      <c r="D846" s="297"/>
      <c r="E846" s="297"/>
      <c r="F846" s="297"/>
      <c r="M846" s="298"/>
      <c r="N846" s="266"/>
      <c r="O846" s="267"/>
    </row>
    <row r="847" ht="15.75" customHeight="1">
      <c r="D847" s="297"/>
      <c r="E847" s="297"/>
      <c r="F847" s="297"/>
      <c r="M847" s="298"/>
      <c r="N847" s="266"/>
      <c r="O847" s="267"/>
    </row>
    <row r="848" ht="15.75" customHeight="1">
      <c r="D848" s="297"/>
      <c r="E848" s="297"/>
      <c r="F848" s="297"/>
      <c r="M848" s="298"/>
      <c r="N848" s="266"/>
      <c r="O848" s="267"/>
    </row>
    <row r="849" ht="15.75" customHeight="1">
      <c r="D849" s="297"/>
      <c r="E849" s="297"/>
      <c r="F849" s="297"/>
      <c r="M849" s="298"/>
      <c r="N849" s="266"/>
      <c r="O849" s="267"/>
    </row>
    <row r="850" ht="15.75" customHeight="1">
      <c r="D850" s="297"/>
      <c r="E850" s="297"/>
      <c r="F850" s="297"/>
      <c r="M850" s="298"/>
      <c r="N850" s="266"/>
      <c r="O850" s="267"/>
    </row>
    <row r="851" ht="15.75" customHeight="1">
      <c r="D851" s="297"/>
      <c r="E851" s="297"/>
      <c r="F851" s="297"/>
      <c r="M851" s="298"/>
      <c r="N851" s="266"/>
      <c r="O851" s="267"/>
    </row>
    <row r="852" ht="15.75" customHeight="1">
      <c r="D852" s="297"/>
      <c r="E852" s="297"/>
      <c r="F852" s="297"/>
      <c r="M852" s="298"/>
      <c r="N852" s="266"/>
      <c r="O852" s="267"/>
    </row>
    <row r="853" ht="15.75" customHeight="1">
      <c r="D853" s="297"/>
      <c r="E853" s="297"/>
      <c r="F853" s="297"/>
      <c r="M853" s="298"/>
      <c r="N853" s="266"/>
      <c r="O853" s="267"/>
    </row>
    <row r="854" ht="15.75" customHeight="1">
      <c r="D854" s="297"/>
      <c r="E854" s="297"/>
      <c r="F854" s="297"/>
      <c r="M854" s="298"/>
      <c r="N854" s="266"/>
      <c r="O854" s="267"/>
    </row>
    <row r="855" ht="15.75" customHeight="1">
      <c r="D855" s="297"/>
      <c r="E855" s="297"/>
      <c r="F855" s="297"/>
      <c r="M855" s="298"/>
      <c r="N855" s="266"/>
      <c r="O855" s="267"/>
    </row>
    <row r="856" ht="15.75" customHeight="1">
      <c r="D856" s="297"/>
      <c r="E856" s="297"/>
      <c r="F856" s="297"/>
      <c r="M856" s="298"/>
      <c r="N856" s="266"/>
      <c r="O856" s="267"/>
    </row>
    <row r="857" ht="15.75" customHeight="1">
      <c r="D857" s="297"/>
      <c r="E857" s="297"/>
      <c r="F857" s="297"/>
      <c r="M857" s="298"/>
      <c r="N857" s="266"/>
      <c r="O857" s="267"/>
    </row>
    <row r="858" ht="15.75" customHeight="1">
      <c r="D858" s="297"/>
      <c r="E858" s="297"/>
      <c r="F858" s="297"/>
      <c r="M858" s="298"/>
      <c r="N858" s="266"/>
      <c r="O858" s="267"/>
    </row>
    <row r="859" ht="15.75" customHeight="1">
      <c r="D859" s="297"/>
      <c r="E859" s="297"/>
      <c r="F859" s="297"/>
      <c r="M859" s="298"/>
      <c r="N859" s="266"/>
      <c r="O859" s="267"/>
    </row>
    <row r="860" ht="15.75" customHeight="1">
      <c r="D860" s="297"/>
      <c r="E860" s="297"/>
      <c r="F860" s="297"/>
      <c r="M860" s="298"/>
      <c r="N860" s="266"/>
      <c r="O860" s="267"/>
    </row>
    <row r="861" ht="15.75" customHeight="1">
      <c r="D861" s="297"/>
      <c r="E861" s="297"/>
      <c r="F861" s="297"/>
      <c r="M861" s="298"/>
      <c r="N861" s="266"/>
      <c r="O861" s="267"/>
    </row>
    <row r="862" ht="15.75" customHeight="1">
      <c r="D862" s="297"/>
      <c r="E862" s="297"/>
      <c r="F862" s="297"/>
      <c r="M862" s="298"/>
      <c r="N862" s="266"/>
      <c r="O862" s="267"/>
    </row>
    <row r="863" ht="15.75" customHeight="1">
      <c r="D863" s="297"/>
      <c r="E863" s="297"/>
      <c r="F863" s="297"/>
      <c r="M863" s="298"/>
      <c r="N863" s="266"/>
      <c r="O863" s="267"/>
    </row>
    <row r="864" ht="15.75" customHeight="1">
      <c r="D864" s="297"/>
      <c r="E864" s="297"/>
      <c r="F864" s="297"/>
      <c r="M864" s="298"/>
      <c r="N864" s="266"/>
      <c r="O864" s="267"/>
    </row>
    <row r="865" ht="15.75" customHeight="1">
      <c r="D865" s="297"/>
      <c r="E865" s="297"/>
      <c r="F865" s="297"/>
      <c r="M865" s="298"/>
      <c r="N865" s="266"/>
      <c r="O865" s="267"/>
    </row>
    <row r="866" ht="15.75" customHeight="1">
      <c r="D866" s="297"/>
      <c r="E866" s="297"/>
      <c r="F866" s="297"/>
      <c r="M866" s="298"/>
      <c r="N866" s="266"/>
      <c r="O866" s="267"/>
    </row>
    <row r="867" ht="15.75" customHeight="1">
      <c r="D867" s="297"/>
      <c r="E867" s="297"/>
      <c r="F867" s="297"/>
      <c r="M867" s="298"/>
      <c r="N867" s="266"/>
      <c r="O867" s="267"/>
    </row>
    <row r="868" ht="15.75" customHeight="1">
      <c r="D868" s="297"/>
      <c r="E868" s="297"/>
      <c r="F868" s="297"/>
      <c r="M868" s="298"/>
      <c r="N868" s="266"/>
      <c r="O868" s="267"/>
    </row>
    <row r="869" ht="15.75" customHeight="1">
      <c r="D869" s="297"/>
      <c r="E869" s="297"/>
      <c r="F869" s="297"/>
      <c r="M869" s="298"/>
      <c r="N869" s="266"/>
      <c r="O869" s="267"/>
    </row>
    <row r="870" ht="15.75" customHeight="1">
      <c r="D870" s="297"/>
      <c r="E870" s="297"/>
      <c r="F870" s="297"/>
      <c r="M870" s="298"/>
      <c r="N870" s="266"/>
      <c r="O870" s="267"/>
    </row>
    <row r="871" ht="15.75" customHeight="1">
      <c r="D871" s="297"/>
      <c r="E871" s="297"/>
      <c r="F871" s="297"/>
      <c r="M871" s="298"/>
      <c r="N871" s="266"/>
      <c r="O871" s="267"/>
    </row>
    <row r="872" ht="15.75" customHeight="1">
      <c r="D872" s="297"/>
      <c r="E872" s="297"/>
      <c r="F872" s="297"/>
      <c r="M872" s="298"/>
      <c r="N872" s="266"/>
      <c r="O872" s="267"/>
    </row>
    <row r="873" ht="15.75" customHeight="1">
      <c r="D873" s="297"/>
      <c r="E873" s="297"/>
      <c r="F873" s="297"/>
      <c r="M873" s="298"/>
      <c r="N873" s="266"/>
      <c r="O873" s="267"/>
    </row>
    <row r="874" ht="15.75" customHeight="1">
      <c r="D874" s="297"/>
      <c r="E874" s="297"/>
      <c r="F874" s="297"/>
      <c r="M874" s="298"/>
      <c r="N874" s="266"/>
      <c r="O874" s="267"/>
    </row>
    <row r="875" ht="15.75" customHeight="1">
      <c r="D875" s="297"/>
      <c r="E875" s="297"/>
      <c r="F875" s="297"/>
      <c r="M875" s="298"/>
      <c r="N875" s="266"/>
      <c r="O875" s="267"/>
    </row>
    <row r="876" ht="15.75" customHeight="1">
      <c r="D876" s="297"/>
      <c r="E876" s="297"/>
      <c r="F876" s="297"/>
      <c r="M876" s="298"/>
      <c r="N876" s="266"/>
      <c r="O876" s="267"/>
    </row>
    <row r="877" ht="15.75" customHeight="1">
      <c r="D877" s="297"/>
      <c r="E877" s="297"/>
      <c r="F877" s="297"/>
      <c r="M877" s="298"/>
      <c r="N877" s="266"/>
      <c r="O877" s="267"/>
    </row>
    <row r="878" ht="15.75" customHeight="1">
      <c r="D878" s="297"/>
      <c r="E878" s="297"/>
      <c r="F878" s="297"/>
      <c r="M878" s="298"/>
      <c r="N878" s="266"/>
      <c r="O878" s="267"/>
    </row>
    <row r="879" ht="15.75" customHeight="1">
      <c r="D879" s="297"/>
      <c r="E879" s="297"/>
      <c r="F879" s="297"/>
      <c r="M879" s="298"/>
      <c r="N879" s="266"/>
      <c r="O879" s="267"/>
    </row>
    <row r="880" ht="15.75" customHeight="1">
      <c r="D880" s="297"/>
      <c r="E880" s="297"/>
      <c r="F880" s="297"/>
      <c r="M880" s="298"/>
      <c r="N880" s="266"/>
      <c r="O880" s="267"/>
    </row>
    <row r="881" ht="15.75" customHeight="1">
      <c r="D881" s="297"/>
      <c r="E881" s="297"/>
      <c r="F881" s="297"/>
      <c r="M881" s="298"/>
      <c r="N881" s="266"/>
      <c r="O881" s="267"/>
    </row>
    <row r="882" ht="15.75" customHeight="1">
      <c r="D882" s="297"/>
      <c r="E882" s="297"/>
      <c r="F882" s="297"/>
      <c r="M882" s="298"/>
      <c r="N882" s="266"/>
      <c r="O882" s="267"/>
    </row>
    <row r="883" ht="15.75" customHeight="1">
      <c r="D883" s="297"/>
      <c r="E883" s="297"/>
      <c r="F883" s="297"/>
      <c r="M883" s="298"/>
      <c r="N883" s="266"/>
      <c r="O883" s="267"/>
    </row>
    <row r="884" ht="15.75" customHeight="1">
      <c r="D884" s="297"/>
      <c r="E884" s="297"/>
      <c r="F884" s="297"/>
      <c r="M884" s="298"/>
      <c r="N884" s="266"/>
      <c r="O884" s="267"/>
    </row>
    <row r="885" ht="15.75" customHeight="1">
      <c r="D885" s="297"/>
      <c r="E885" s="297"/>
      <c r="F885" s="297"/>
      <c r="M885" s="298"/>
      <c r="N885" s="266"/>
      <c r="O885" s="267"/>
    </row>
    <row r="886" ht="15.75" customHeight="1">
      <c r="D886" s="297"/>
      <c r="E886" s="297"/>
      <c r="F886" s="297"/>
      <c r="M886" s="298"/>
      <c r="N886" s="266"/>
      <c r="O886" s="267"/>
    </row>
    <row r="887" ht="15.75" customHeight="1">
      <c r="D887" s="297"/>
      <c r="E887" s="297"/>
      <c r="F887" s="297"/>
      <c r="M887" s="298"/>
      <c r="N887" s="266"/>
      <c r="O887" s="267"/>
    </row>
    <row r="888" ht="15.75" customHeight="1">
      <c r="D888" s="297"/>
      <c r="E888" s="297"/>
      <c r="F888" s="297"/>
      <c r="M888" s="298"/>
      <c r="N888" s="266"/>
      <c r="O888" s="267"/>
    </row>
    <row r="889" ht="15.75" customHeight="1">
      <c r="D889" s="297"/>
      <c r="E889" s="297"/>
      <c r="F889" s="297"/>
      <c r="M889" s="298"/>
      <c r="N889" s="266"/>
      <c r="O889" s="267"/>
    </row>
    <row r="890" ht="15.75" customHeight="1">
      <c r="D890" s="297"/>
      <c r="E890" s="297"/>
      <c r="F890" s="297"/>
      <c r="M890" s="298"/>
      <c r="N890" s="266"/>
      <c r="O890" s="267"/>
    </row>
    <row r="891" ht="15.75" customHeight="1">
      <c r="D891" s="297"/>
      <c r="E891" s="297"/>
      <c r="F891" s="297"/>
      <c r="M891" s="298"/>
      <c r="N891" s="266"/>
      <c r="O891" s="267"/>
    </row>
    <row r="892" ht="15.75" customHeight="1">
      <c r="D892" s="297"/>
      <c r="E892" s="297"/>
      <c r="F892" s="297"/>
      <c r="M892" s="298"/>
      <c r="N892" s="266"/>
      <c r="O892" s="267"/>
    </row>
    <row r="893" ht="15.75" customHeight="1">
      <c r="D893" s="297"/>
      <c r="E893" s="297"/>
      <c r="F893" s="297"/>
      <c r="M893" s="298"/>
      <c r="N893" s="266"/>
      <c r="O893" s="267"/>
    </row>
    <row r="894" ht="15.75" customHeight="1">
      <c r="D894" s="297"/>
      <c r="E894" s="297"/>
      <c r="F894" s="297"/>
      <c r="M894" s="298"/>
      <c r="N894" s="266"/>
      <c r="O894" s="267"/>
    </row>
    <row r="895" ht="15.75" customHeight="1">
      <c r="D895" s="297"/>
      <c r="E895" s="297"/>
      <c r="F895" s="297"/>
      <c r="M895" s="298"/>
      <c r="N895" s="266"/>
      <c r="O895" s="267"/>
    </row>
    <row r="896" ht="15.75" customHeight="1">
      <c r="D896" s="297"/>
      <c r="E896" s="297"/>
      <c r="F896" s="297"/>
      <c r="M896" s="298"/>
      <c r="N896" s="266"/>
      <c r="O896" s="267"/>
    </row>
    <row r="897" ht="15.75" customHeight="1">
      <c r="D897" s="297"/>
      <c r="E897" s="297"/>
      <c r="F897" s="297"/>
      <c r="M897" s="298"/>
      <c r="N897" s="266"/>
      <c r="O897" s="267"/>
    </row>
    <row r="898" ht="15.75" customHeight="1">
      <c r="D898" s="297"/>
      <c r="E898" s="297"/>
      <c r="F898" s="297"/>
      <c r="M898" s="298"/>
      <c r="N898" s="266"/>
      <c r="O898" s="267"/>
    </row>
    <row r="899" ht="15.75" customHeight="1">
      <c r="D899" s="297"/>
      <c r="E899" s="297"/>
      <c r="F899" s="297"/>
      <c r="M899" s="298"/>
      <c r="N899" s="266"/>
      <c r="O899" s="267"/>
    </row>
    <row r="900" ht="15.75" customHeight="1">
      <c r="D900" s="297"/>
      <c r="E900" s="297"/>
      <c r="F900" s="297"/>
      <c r="M900" s="298"/>
      <c r="N900" s="266"/>
      <c r="O900" s="267"/>
    </row>
    <row r="901" ht="15.75" customHeight="1">
      <c r="D901" s="297"/>
      <c r="E901" s="297"/>
      <c r="F901" s="297"/>
      <c r="M901" s="298"/>
      <c r="N901" s="266"/>
      <c r="O901" s="267"/>
    </row>
    <row r="902" ht="15.75" customHeight="1">
      <c r="D902" s="297"/>
      <c r="E902" s="297"/>
      <c r="F902" s="297"/>
      <c r="M902" s="298"/>
      <c r="N902" s="266"/>
      <c r="O902" s="267"/>
    </row>
    <row r="903" ht="15.75" customHeight="1">
      <c r="D903" s="297"/>
      <c r="E903" s="297"/>
      <c r="F903" s="297"/>
      <c r="M903" s="298"/>
      <c r="N903" s="266"/>
      <c r="O903" s="267"/>
    </row>
    <row r="904" ht="15.75" customHeight="1">
      <c r="D904" s="297"/>
      <c r="E904" s="297"/>
      <c r="F904" s="297"/>
      <c r="M904" s="298"/>
      <c r="N904" s="266"/>
      <c r="O904" s="267"/>
    </row>
    <row r="905" ht="15.75" customHeight="1">
      <c r="D905" s="297"/>
      <c r="E905" s="297"/>
      <c r="F905" s="297"/>
      <c r="M905" s="298"/>
      <c r="N905" s="266"/>
      <c r="O905" s="267"/>
    </row>
    <row r="906" ht="15.75" customHeight="1">
      <c r="D906" s="297"/>
      <c r="E906" s="297"/>
      <c r="F906" s="297"/>
      <c r="M906" s="298"/>
      <c r="N906" s="266"/>
      <c r="O906" s="267"/>
    </row>
    <row r="907" ht="15.75" customHeight="1">
      <c r="D907" s="297"/>
      <c r="E907" s="297"/>
      <c r="F907" s="297"/>
      <c r="M907" s="298"/>
      <c r="N907" s="266"/>
      <c r="O907" s="267"/>
    </row>
    <row r="908" ht="15.75" customHeight="1">
      <c r="D908" s="297"/>
      <c r="E908" s="297"/>
      <c r="F908" s="297"/>
      <c r="M908" s="298"/>
      <c r="N908" s="266"/>
      <c r="O908" s="267"/>
    </row>
    <row r="909" ht="15.75" customHeight="1">
      <c r="D909" s="297"/>
      <c r="E909" s="297"/>
      <c r="F909" s="297"/>
      <c r="M909" s="298"/>
      <c r="N909" s="266"/>
      <c r="O909" s="267"/>
    </row>
    <row r="910" ht="15.75" customHeight="1">
      <c r="D910" s="297"/>
      <c r="E910" s="297"/>
      <c r="F910" s="297"/>
      <c r="M910" s="298"/>
      <c r="N910" s="266"/>
      <c r="O910" s="267"/>
    </row>
    <row r="911" ht="15.75" customHeight="1">
      <c r="D911" s="297"/>
      <c r="E911" s="297"/>
      <c r="F911" s="297"/>
      <c r="M911" s="298"/>
      <c r="N911" s="266"/>
      <c r="O911" s="267"/>
    </row>
    <row r="912" ht="15.75" customHeight="1">
      <c r="D912" s="297"/>
      <c r="E912" s="297"/>
      <c r="F912" s="297"/>
      <c r="M912" s="298"/>
      <c r="N912" s="266"/>
      <c r="O912" s="267"/>
    </row>
    <row r="913" ht="15.75" customHeight="1">
      <c r="D913" s="297"/>
      <c r="E913" s="297"/>
      <c r="F913" s="297"/>
      <c r="M913" s="298"/>
      <c r="N913" s="266"/>
      <c r="O913" s="267"/>
    </row>
    <row r="914" ht="15.75" customHeight="1">
      <c r="D914" s="297"/>
      <c r="E914" s="297"/>
      <c r="F914" s="297"/>
      <c r="M914" s="298"/>
      <c r="N914" s="266"/>
      <c r="O914" s="267"/>
    </row>
    <row r="915" ht="15.75" customHeight="1">
      <c r="D915" s="297"/>
      <c r="E915" s="297"/>
      <c r="F915" s="297"/>
      <c r="M915" s="298"/>
      <c r="N915" s="266"/>
      <c r="O915" s="267"/>
    </row>
    <row r="916" ht="15.75" customHeight="1">
      <c r="D916" s="297"/>
      <c r="E916" s="297"/>
      <c r="F916" s="297"/>
      <c r="M916" s="298"/>
      <c r="N916" s="266"/>
      <c r="O916" s="267"/>
    </row>
    <row r="917" ht="15.75" customHeight="1">
      <c r="D917" s="297"/>
      <c r="E917" s="297"/>
      <c r="F917" s="297"/>
      <c r="M917" s="298"/>
      <c r="N917" s="266"/>
      <c r="O917" s="267"/>
    </row>
    <row r="918" ht="15.75" customHeight="1">
      <c r="D918" s="297"/>
      <c r="E918" s="297"/>
      <c r="F918" s="297"/>
      <c r="M918" s="298"/>
      <c r="N918" s="266"/>
      <c r="O918" s="267"/>
    </row>
    <row r="919" ht="15.75" customHeight="1">
      <c r="D919" s="297"/>
      <c r="E919" s="297"/>
      <c r="F919" s="297"/>
      <c r="M919" s="298"/>
      <c r="N919" s="266"/>
      <c r="O919" s="267"/>
    </row>
    <row r="920" ht="15.75" customHeight="1">
      <c r="D920" s="297"/>
      <c r="E920" s="297"/>
      <c r="F920" s="297"/>
      <c r="M920" s="298"/>
      <c r="N920" s="266"/>
      <c r="O920" s="267"/>
    </row>
    <row r="921" ht="15.75" customHeight="1">
      <c r="D921" s="297"/>
      <c r="E921" s="297"/>
      <c r="F921" s="297"/>
      <c r="M921" s="298"/>
      <c r="N921" s="266"/>
      <c r="O921" s="267"/>
    </row>
    <row r="922" ht="15.75" customHeight="1">
      <c r="D922" s="297"/>
      <c r="E922" s="297"/>
      <c r="F922" s="297"/>
      <c r="M922" s="298"/>
      <c r="N922" s="266"/>
      <c r="O922" s="267"/>
    </row>
    <row r="923" ht="15.75" customHeight="1">
      <c r="D923" s="297"/>
      <c r="E923" s="297"/>
      <c r="F923" s="297"/>
      <c r="M923" s="298"/>
      <c r="N923" s="266"/>
      <c r="O923" s="267"/>
    </row>
    <row r="924" ht="15.75" customHeight="1">
      <c r="D924" s="297"/>
      <c r="E924" s="297"/>
      <c r="F924" s="297"/>
      <c r="M924" s="298"/>
      <c r="N924" s="266"/>
      <c r="O924" s="267"/>
    </row>
    <row r="925" ht="15.75" customHeight="1">
      <c r="D925" s="297"/>
      <c r="E925" s="297"/>
      <c r="F925" s="297"/>
      <c r="M925" s="298"/>
      <c r="N925" s="266"/>
      <c r="O925" s="267"/>
    </row>
    <row r="926" ht="15.75" customHeight="1">
      <c r="D926" s="297"/>
      <c r="E926" s="297"/>
      <c r="F926" s="297"/>
      <c r="M926" s="298"/>
      <c r="N926" s="266"/>
      <c r="O926" s="267"/>
    </row>
    <row r="927" ht="15.75" customHeight="1">
      <c r="D927" s="297"/>
      <c r="E927" s="297"/>
      <c r="F927" s="297"/>
      <c r="M927" s="298"/>
      <c r="N927" s="266"/>
      <c r="O927" s="267"/>
    </row>
    <row r="928" ht="15.75" customHeight="1">
      <c r="D928" s="297"/>
      <c r="E928" s="297"/>
      <c r="F928" s="297"/>
      <c r="M928" s="298"/>
      <c r="N928" s="266"/>
      <c r="O928" s="267"/>
    </row>
    <row r="929" ht="15.75" customHeight="1">
      <c r="D929" s="297"/>
      <c r="E929" s="297"/>
      <c r="F929" s="297"/>
      <c r="M929" s="298"/>
      <c r="N929" s="266"/>
      <c r="O929" s="267"/>
    </row>
    <row r="930" ht="15.75" customHeight="1">
      <c r="D930" s="297"/>
      <c r="E930" s="297"/>
      <c r="F930" s="297"/>
      <c r="M930" s="298"/>
      <c r="N930" s="266"/>
      <c r="O930" s="267"/>
    </row>
    <row r="931" ht="15.75" customHeight="1">
      <c r="D931" s="297"/>
      <c r="E931" s="297"/>
      <c r="F931" s="297"/>
      <c r="M931" s="298"/>
      <c r="N931" s="266"/>
      <c r="O931" s="267"/>
    </row>
    <row r="932" ht="15.75" customHeight="1">
      <c r="D932" s="297"/>
      <c r="E932" s="297"/>
      <c r="F932" s="297"/>
      <c r="M932" s="298"/>
      <c r="N932" s="266"/>
      <c r="O932" s="267"/>
    </row>
    <row r="933" ht="15.75" customHeight="1">
      <c r="D933" s="297"/>
      <c r="E933" s="297"/>
      <c r="F933" s="297"/>
      <c r="M933" s="298"/>
      <c r="N933" s="266"/>
      <c r="O933" s="267"/>
    </row>
    <row r="934" ht="15.75" customHeight="1">
      <c r="D934" s="297"/>
      <c r="E934" s="297"/>
      <c r="F934" s="297"/>
      <c r="M934" s="298"/>
      <c r="N934" s="266"/>
      <c r="O934" s="267"/>
    </row>
    <row r="935" ht="15.75" customHeight="1">
      <c r="D935" s="297"/>
      <c r="E935" s="297"/>
      <c r="F935" s="297"/>
      <c r="M935" s="298"/>
      <c r="N935" s="266"/>
      <c r="O935" s="267"/>
    </row>
    <row r="936" ht="15.75" customHeight="1">
      <c r="D936" s="297"/>
      <c r="E936" s="297"/>
      <c r="F936" s="297"/>
      <c r="M936" s="298"/>
      <c r="N936" s="266"/>
      <c r="O936" s="267"/>
    </row>
    <row r="937" ht="15.75" customHeight="1">
      <c r="D937" s="297"/>
      <c r="E937" s="297"/>
      <c r="F937" s="297"/>
      <c r="M937" s="298"/>
      <c r="N937" s="266"/>
      <c r="O937" s="267"/>
    </row>
    <row r="938" ht="15.75" customHeight="1">
      <c r="D938" s="297"/>
      <c r="E938" s="297"/>
      <c r="F938" s="297"/>
      <c r="M938" s="298"/>
      <c r="N938" s="266"/>
      <c r="O938" s="267"/>
    </row>
    <row r="939" ht="15.75" customHeight="1">
      <c r="D939" s="297"/>
      <c r="E939" s="297"/>
      <c r="F939" s="297"/>
      <c r="M939" s="298"/>
      <c r="N939" s="266"/>
      <c r="O939" s="267"/>
    </row>
    <row r="940" ht="15.75" customHeight="1">
      <c r="D940" s="297"/>
      <c r="E940" s="297"/>
      <c r="F940" s="297"/>
      <c r="M940" s="298"/>
      <c r="N940" s="266"/>
      <c r="O940" s="267"/>
    </row>
    <row r="941" ht="15.75" customHeight="1">
      <c r="D941" s="297"/>
      <c r="E941" s="297"/>
      <c r="F941" s="297"/>
      <c r="M941" s="298"/>
      <c r="N941" s="266"/>
      <c r="O941" s="267"/>
    </row>
    <row r="942" ht="15.75" customHeight="1">
      <c r="D942" s="297"/>
      <c r="E942" s="297"/>
      <c r="F942" s="297"/>
      <c r="M942" s="298"/>
      <c r="N942" s="266"/>
      <c r="O942" s="267"/>
    </row>
    <row r="943" ht="15.75" customHeight="1">
      <c r="D943" s="297"/>
      <c r="E943" s="297"/>
      <c r="F943" s="297"/>
      <c r="M943" s="298"/>
      <c r="N943" s="266"/>
      <c r="O943" s="267"/>
    </row>
    <row r="944" ht="15.75" customHeight="1">
      <c r="D944" s="297"/>
      <c r="E944" s="297"/>
      <c r="F944" s="297"/>
      <c r="M944" s="298"/>
      <c r="N944" s="266"/>
      <c r="O944" s="267"/>
    </row>
    <row r="945" ht="15.75" customHeight="1">
      <c r="D945" s="297"/>
      <c r="E945" s="297"/>
      <c r="F945" s="297"/>
      <c r="M945" s="298"/>
      <c r="N945" s="266"/>
      <c r="O945" s="267"/>
    </row>
    <row r="946" ht="15.75" customHeight="1">
      <c r="D946" s="297"/>
      <c r="E946" s="297"/>
      <c r="F946" s="297"/>
      <c r="M946" s="298"/>
      <c r="N946" s="266"/>
      <c r="O946" s="267"/>
    </row>
    <row r="947" ht="15.75" customHeight="1">
      <c r="D947" s="297"/>
      <c r="E947" s="297"/>
      <c r="F947" s="297"/>
      <c r="M947" s="298"/>
      <c r="N947" s="266"/>
      <c r="O947" s="267"/>
    </row>
    <row r="948" ht="15.75" customHeight="1">
      <c r="D948" s="297"/>
      <c r="E948" s="297"/>
      <c r="F948" s="297"/>
      <c r="M948" s="298"/>
      <c r="N948" s="266"/>
      <c r="O948" s="267"/>
    </row>
    <row r="949" ht="15.75" customHeight="1">
      <c r="D949" s="297"/>
      <c r="E949" s="297"/>
      <c r="F949" s="297"/>
      <c r="M949" s="298"/>
      <c r="N949" s="266"/>
      <c r="O949" s="267"/>
    </row>
    <row r="950" ht="15.75" customHeight="1">
      <c r="D950" s="297"/>
      <c r="E950" s="297"/>
      <c r="F950" s="297"/>
      <c r="M950" s="298"/>
      <c r="N950" s="266"/>
      <c r="O950" s="267"/>
    </row>
    <row r="951" ht="15.75" customHeight="1">
      <c r="D951" s="297"/>
      <c r="E951" s="297"/>
      <c r="F951" s="297"/>
      <c r="M951" s="298"/>
      <c r="N951" s="266"/>
      <c r="O951" s="267"/>
    </row>
    <row r="952" ht="15.75" customHeight="1">
      <c r="D952" s="297"/>
      <c r="E952" s="297"/>
      <c r="F952" s="297"/>
      <c r="M952" s="298"/>
      <c r="N952" s="266"/>
      <c r="O952" s="267"/>
    </row>
    <row r="953" ht="15.75" customHeight="1">
      <c r="D953" s="297"/>
      <c r="E953" s="297"/>
      <c r="F953" s="297"/>
      <c r="M953" s="298"/>
      <c r="N953" s="266"/>
      <c r="O953" s="267"/>
    </row>
    <row r="954" ht="15.75" customHeight="1">
      <c r="D954" s="297"/>
      <c r="E954" s="297"/>
      <c r="F954" s="297"/>
      <c r="M954" s="298"/>
      <c r="N954" s="266"/>
      <c r="O954" s="267"/>
    </row>
    <row r="955" ht="15.75" customHeight="1">
      <c r="D955" s="297"/>
      <c r="E955" s="297"/>
      <c r="F955" s="297"/>
      <c r="M955" s="298"/>
      <c r="N955" s="266"/>
      <c r="O955" s="267"/>
    </row>
    <row r="956" ht="15.75" customHeight="1">
      <c r="D956" s="297"/>
      <c r="E956" s="297"/>
      <c r="F956" s="297"/>
      <c r="M956" s="298"/>
      <c r="N956" s="266"/>
      <c r="O956" s="267"/>
    </row>
    <row r="957" ht="15.75" customHeight="1">
      <c r="D957" s="297"/>
      <c r="E957" s="297"/>
      <c r="F957" s="297"/>
      <c r="M957" s="298"/>
      <c r="N957" s="266"/>
      <c r="O957" s="267"/>
    </row>
    <row r="958" ht="15.75" customHeight="1">
      <c r="D958" s="297"/>
      <c r="E958" s="297"/>
      <c r="F958" s="297"/>
      <c r="M958" s="298"/>
      <c r="N958" s="266"/>
      <c r="O958" s="267"/>
    </row>
    <row r="959" ht="15.75" customHeight="1">
      <c r="D959" s="297"/>
      <c r="E959" s="297"/>
      <c r="F959" s="297"/>
      <c r="M959" s="298"/>
      <c r="N959" s="266"/>
      <c r="O959" s="267"/>
    </row>
    <row r="960" ht="15.75" customHeight="1">
      <c r="D960" s="297"/>
      <c r="E960" s="297"/>
      <c r="F960" s="297"/>
      <c r="M960" s="298"/>
      <c r="N960" s="266"/>
      <c r="O960" s="267"/>
    </row>
    <row r="961" ht="15.75" customHeight="1">
      <c r="D961" s="297"/>
      <c r="E961" s="297"/>
      <c r="F961" s="297"/>
      <c r="M961" s="298"/>
      <c r="N961" s="266"/>
      <c r="O961" s="267"/>
    </row>
    <row r="962" ht="15.75" customHeight="1">
      <c r="D962" s="297"/>
      <c r="E962" s="297"/>
      <c r="F962" s="297"/>
      <c r="M962" s="298"/>
      <c r="N962" s="266"/>
      <c r="O962" s="267"/>
    </row>
    <row r="963" ht="15.75" customHeight="1">
      <c r="D963" s="297"/>
      <c r="E963" s="297"/>
      <c r="F963" s="297"/>
      <c r="M963" s="298"/>
      <c r="N963" s="266"/>
      <c r="O963" s="267"/>
    </row>
    <row r="964" ht="15.75" customHeight="1">
      <c r="D964" s="297"/>
      <c r="E964" s="297"/>
      <c r="F964" s="297"/>
      <c r="M964" s="298"/>
      <c r="N964" s="266"/>
      <c r="O964" s="267"/>
    </row>
    <row r="965" ht="15.75" customHeight="1">
      <c r="D965" s="297"/>
      <c r="E965" s="297"/>
      <c r="F965" s="297"/>
      <c r="M965" s="298"/>
      <c r="N965" s="266"/>
      <c r="O965" s="267"/>
    </row>
    <row r="966" ht="15.75" customHeight="1">
      <c r="D966" s="297"/>
      <c r="E966" s="297"/>
      <c r="F966" s="297"/>
      <c r="M966" s="298"/>
      <c r="N966" s="266"/>
      <c r="O966" s="267"/>
    </row>
    <row r="967" ht="15.75" customHeight="1">
      <c r="D967" s="297"/>
      <c r="E967" s="297"/>
      <c r="F967" s="297"/>
      <c r="M967" s="298"/>
      <c r="N967" s="266"/>
      <c r="O967" s="267"/>
    </row>
    <row r="968" ht="15.75" customHeight="1">
      <c r="D968" s="297"/>
      <c r="E968" s="297"/>
      <c r="F968" s="297"/>
      <c r="M968" s="298"/>
      <c r="N968" s="266"/>
      <c r="O968" s="267"/>
    </row>
    <row r="969" ht="15.75" customHeight="1">
      <c r="D969" s="297"/>
      <c r="E969" s="297"/>
      <c r="F969" s="297"/>
      <c r="M969" s="298"/>
      <c r="N969" s="266"/>
      <c r="O969" s="267"/>
    </row>
    <row r="970" ht="15.75" customHeight="1">
      <c r="D970" s="297"/>
      <c r="E970" s="297"/>
      <c r="F970" s="297"/>
      <c r="M970" s="298"/>
      <c r="N970" s="266"/>
      <c r="O970" s="267"/>
    </row>
    <row r="971" ht="15.75" customHeight="1">
      <c r="D971" s="297"/>
      <c r="E971" s="297"/>
      <c r="F971" s="297"/>
      <c r="M971" s="298"/>
      <c r="N971" s="266"/>
      <c r="O971" s="267"/>
    </row>
    <row r="972" ht="15.75" customHeight="1">
      <c r="D972" s="297"/>
      <c r="E972" s="297"/>
      <c r="F972" s="297"/>
      <c r="M972" s="298"/>
      <c r="N972" s="266"/>
      <c r="O972" s="267"/>
    </row>
    <row r="973" ht="15.75" customHeight="1">
      <c r="D973" s="297"/>
      <c r="E973" s="297"/>
      <c r="F973" s="297"/>
      <c r="M973" s="298"/>
      <c r="N973" s="266"/>
      <c r="O973" s="267"/>
    </row>
    <row r="974" ht="15.75" customHeight="1">
      <c r="D974" s="297"/>
      <c r="E974" s="297"/>
      <c r="F974" s="297"/>
      <c r="M974" s="298"/>
      <c r="N974" s="266"/>
      <c r="O974" s="267"/>
    </row>
    <row r="975" ht="15.75" customHeight="1">
      <c r="D975" s="297"/>
      <c r="E975" s="297"/>
      <c r="F975" s="297"/>
      <c r="M975" s="298"/>
      <c r="N975" s="266"/>
      <c r="O975" s="267"/>
    </row>
    <row r="976" ht="15.75" customHeight="1">
      <c r="D976" s="297"/>
      <c r="E976" s="297"/>
      <c r="F976" s="297"/>
      <c r="M976" s="298"/>
      <c r="N976" s="266"/>
      <c r="O976" s="267"/>
    </row>
    <row r="977" ht="15.75" customHeight="1">
      <c r="D977" s="297"/>
      <c r="E977" s="297"/>
      <c r="F977" s="297"/>
      <c r="M977" s="298"/>
      <c r="N977" s="266"/>
      <c r="O977" s="267"/>
    </row>
    <row r="978" ht="15.75" customHeight="1">
      <c r="D978" s="297"/>
      <c r="E978" s="297"/>
      <c r="F978" s="297"/>
      <c r="M978" s="298"/>
      <c r="N978" s="266"/>
      <c r="O978" s="267"/>
    </row>
    <row r="979" ht="15.75" customHeight="1">
      <c r="D979" s="297"/>
      <c r="E979" s="297"/>
      <c r="F979" s="297"/>
      <c r="M979" s="298"/>
      <c r="N979" s="266"/>
      <c r="O979" s="267"/>
    </row>
    <row r="980" ht="15.75" customHeight="1">
      <c r="D980" s="297"/>
      <c r="E980" s="297"/>
      <c r="F980" s="297"/>
      <c r="M980" s="298"/>
      <c r="N980" s="266"/>
      <c r="O980" s="267"/>
    </row>
    <row r="981" ht="15.75" customHeight="1">
      <c r="D981" s="297"/>
      <c r="E981" s="297"/>
      <c r="F981" s="297"/>
      <c r="M981" s="298"/>
      <c r="N981" s="266"/>
      <c r="O981" s="267"/>
    </row>
    <row r="982" ht="15.75" customHeight="1">
      <c r="D982" s="297"/>
      <c r="E982" s="297"/>
      <c r="F982" s="297"/>
      <c r="M982" s="298"/>
      <c r="N982" s="266"/>
      <c r="O982" s="267"/>
    </row>
    <row r="983" ht="15.75" customHeight="1">
      <c r="D983" s="297"/>
      <c r="E983" s="297"/>
      <c r="F983" s="297"/>
      <c r="M983" s="298"/>
      <c r="N983" s="266"/>
      <c r="O983" s="267"/>
    </row>
    <row r="984" ht="15.75" customHeight="1">
      <c r="D984" s="297"/>
      <c r="E984" s="297"/>
      <c r="F984" s="297"/>
      <c r="M984" s="298"/>
      <c r="N984" s="266"/>
      <c r="O984" s="267"/>
    </row>
    <row r="985" ht="15.75" customHeight="1">
      <c r="D985" s="297"/>
      <c r="E985" s="297"/>
      <c r="F985" s="297"/>
      <c r="M985" s="298"/>
      <c r="N985" s="266"/>
      <c r="O985" s="267"/>
    </row>
    <row r="986" ht="15.75" customHeight="1">
      <c r="D986" s="297"/>
      <c r="E986" s="297"/>
      <c r="F986" s="297"/>
      <c r="M986" s="298"/>
      <c r="N986" s="266"/>
      <c r="O986" s="267"/>
    </row>
    <row r="987" ht="15.75" customHeight="1">
      <c r="D987" s="297"/>
      <c r="E987" s="297"/>
      <c r="F987" s="297"/>
      <c r="M987" s="298"/>
      <c r="N987" s="266"/>
      <c r="O987" s="267"/>
    </row>
    <row r="988" ht="15.75" customHeight="1">
      <c r="D988" s="297"/>
      <c r="E988" s="297"/>
      <c r="F988" s="297"/>
      <c r="M988" s="298"/>
      <c r="N988" s="266"/>
      <c r="O988" s="267"/>
    </row>
    <row r="989" ht="15.75" customHeight="1">
      <c r="D989" s="297"/>
      <c r="E989" s="297"/>
      <c r="F989" s="297"/>
      <c r="M989" s="298"/>
      <c r="N989" s="266"/>
      <c r="O989" s="267"/>
    </row>
    <row r="990" ht="15.75" customHeight="1">
      <c r="D990" s="297"/>
      <c r="E990" s="297"/>
      <c r="F990" s="297"/>
      <c r="M990" s="298"/>
      <c r="N990" s="266"/>
      <c r="O990" s="267"/>
    </row>
    <row r="991" ht="15.75" customHeight="1">
      <c r="D991" s="297"/>
      <c r="E991" s="297"/>
      <c r="F991" s="297"/>
      <c r="M991" s="298"/>
      <c r="N991" s="266"/>
      <c r="O991" s="267"/>
    </row>
    <row r="992" ht="15.75" customHeight="1">
      <c r="D992" s="297"/>
      <c r="E992" s="297"/>
      <c r="F992" s="297"/>
      <c r="M992" s="298"/>
      <c r="N992" s="266"/>
      <c r="O992" s="267"/>
    </row>
    <row r="993" ht="15.75" customHeight="1">
      <c r="D993" s="297"/>
      <c r="E993" s="297"/>
      <c r="F993" s="297"/>
      <c r="M993" s="298"/>
      <c r="N993" s="266"/>
      <c r="O993" s="267"/>
    </row>
    <row r="994" ht="15.75" customHeight="1">
      <c r="D994" s="297"/>
      <c r="E994" s="297"/>
      <c r="F994" s="297"/>
      <c r="M994" s="298"/>
      <c r="N994" s="266"/>
      <c r="O994" s="267"/>
    </row>
    <row r="995" ht="15.75" customHeight="1">
      <c r="D995" s="297"/>
      <c r="E995" s="297"/>
      <c r="F995" s="297"/>
      <c r="M995" s="298"/>
      <c r="N995" s="266"/>
      <c r="O995" s="267"/>
    </row>
    <row r="996" ht="15.75" customHeight="1">
      <c r="D996" s="297"/>
      <c r="E996" s="297"/>
      <c r="F996" s="297"/>
      <c r="M996" s="298"/>
      <c r="N996" s="266"/>
      <c r="O996" s="267"/>
    </row>
    <row r="997" ht="15.75" customHeight="1">
      <c r="D997" s="297"/>
      <c r="E997" s="297"/>
      <c r="F997" s="297"/>
      <c r="M997" s="298"/>
      <c r="N997" s="266"/>
      <c r="O997" s="267"/>
    </row>
    <row r="998" ht="15.75" customHeight="1">
      <c r="D998" s="297"/>
      <c r="E998" s="297"/>
      <c r="F998" s="297"/>
      <c r="M998" s="298"/>
      <c r="N998" s="266"/>
      <c r="O998" s="267"/>
    </row>
    <row r="999" ht="15.75" customHeight="1">
      <c r="D999" s="297"/>
      <c r="E999" s="297"/>
      <c r="F999" s="297"/>
      <c r="M999" s="298"/>
      <c r="N999" s="266"/>
      <c r="O999" s="267"/>
    </row>
    <row r="1000" ht="15.75" customHeight="1">
      <c r="D1000" s="297"/>
      <c r="E1000" s="297"/>
      <c r="F1000" s="297"/>
      <c r="M1000" s="298"/>
      <c r="N1000" s="266"/>
      <c r="O1000" s="267"/>
    </row>
    <row r="1001" ht="15.75" customHeight="1">
      <c r="D1001" s="297"/>
      <c r="E1001" s="297"/>
      <c r="F1001" s="297"/>
      <c r="M1001" s="298"/>
      <c r="N1001" s="266"/>
      <c r="O1001" s="267"/>
    </row>
    <row r="1002" ht="15.75" customHeight="1">
      <c r="D1002" s="297"/>
      <c r="E1002" s="297"/>
      <c r="F1002" s="297"/>
      <c r="M1002" s="298"/>
      <c r="N1002" s="266"/>
      <c r="O1002" s="267"/>
    </row>
    <row r="1003" ht="15.75" customHeight="1">
      <c r="D1003" s="297"/>
      <c r="E1003" s="297"/>
      <c r="F1003" s="297"/>
      <c r="M1003" s="298"/>
      <c r="N1003" s="266"/>
      <c r="O1003" s="267"/>
    </row>
    <row r="1004" ht="15.75" customHeight="1">
      <c r="D1004" s="297"/>
      <c r="E1004" s="297"/>
      <c r="F1004" s="297"/>
      <c r="M1004" s="298"/>
      <c r="N1004" s="266"/>
      <c r="O1004" s="267"/>
    </row>
    <row r="1005" ht="15.75" customHeight="1">
      <c r="D1005" s="297"/>
      <c r="E1005" s="297"/>
      <c r="F1005" s="297"/>
      <c r="M1005" s="298"/>
      <c r="N1005" s="266"/>
      <c r="O1005" s="267"/>
    </row>
    <row r="1006" ht="15.75" customHeight="1">
      <c r="D1006" s="297"/>
      <c r="E1006" s="297"/>
      <c r="F1006" s="297"/>
      <c r="M1006" s="298"/>
      <c r="N1006" s="266"/>
      <c r="O1006" s="267"/>
    </row>
    <row r="1007" ht="15.75" customHeight="1">
      <c r="D1007" s="297"/>
      <c r="E1007" s="297"/>
      <c r="F1007" s="297"/>
      <c r="M1007" s="298"/>
      <c r="N1007" s="266"/>
      <c r="O1007" s="267"/>
    </row>
    <row r="1008" ht="15.75" customHeight="1">
      <c r="D1008" s="297"/>
      <c r="E1008" s="297"/>
      <c r="F1008" s="297"/>
      <c r="M1008" s="298"/>
      <c r="N1008" s="266"/>
      <c r="O1008" s="267"/>
    </row>
    <row r="1009" ht="15.75" customHeight="1">
      <c r="D1009" s="297"/>
      <c r="E1009" s="297"/>
      <c r="F1009" s="297"/>
      <c r="M1009" s="298"/>
      <c r="N1009" s="266"/>
      <c r="O1009" s="267"/>
    </row>
    <row r="1010" ht="15.75" customHeight="1">
      <c r="D1010" s="297"/>
      <c r="E1010" s="297"/>
      <c r="F1010" s="297"/>
      <c r="M1010" s="298"/>
      <c r="N1010" s="266"/>
      <c r="O1010" s="267"/>
    </row>
  </sheetData>
  <autoFilter ref="$A$14:$AO$84"/>
  <mergeCells count="4">
    <mergeCell ref="B10:B12"/>
    <mergeCell ref="Q13:AB13"/>
    <mergeCell ref="AC13:AN13"/>
    <mergeCell ref="G14:H14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40" t="s">
        <v>20</v>
      </c>
      <c r="B1" s="42" t="s">
        <v>22</v>
      </c>
    </row>
    <row r="2">
      <c r="A2" s="57"/>
      <c r="B2" s="58"/>
    </row>
    <row r="3">
      <c r="A3" s="75">
        <f>A4+A27+A36+A49+A68+A69+A70+A71+A72</f>
        <v>818833.046</v>
      </c>
      <c r="B3" s="77">
        <f>+B4+B27+B36+B49+B68+B69+B70+B71+B72</f>
        <v>774744.636</v>
      </c>
    </row>
    <row r="4">
      <c r="A4" s="90">
        <f>+A5+A7+A12+A15+A19+A22+A25</f>
        <v>156355.69</v>
      </c>
      <c r="B4" s="91">
        <f>B5+B7+B12+B19+B22+B25+B15</f>
        <v>148038.73</v>
      </c>
    </row>
    <row r="5">
      <c r="A5" s="109">
        <f t="shared" ref="A5:B5" si="1">A6</f>
        <v>9730.39</v>
      </c>
      <c r="B5" s="111">
        <f t="shared" si="1"/>
        <v>9730.39</v>
      </c>
    </row>
    <row r="6">
      <c r="A6" s="129">
        <v>9730.39</v>
      </c>
      <c r="B6" s="130">
        <f>A6</f>
        <v>9730.39</v>
      </c>
    </row>
    <row r="7">
      <c r="A7" s="109">
        <f>SUM(A8:A11)</f>
        <v>52433.65</v>
      </c>
      <c r="B7" s="149">
        <f>B8+B9+B10+B11</f>
        <v>49907.69</v>
      </c>
    </row>
    <row r="8">
      <c r="A8" s="129">
        <v>9608.5</v>
      </c>
      <c r="B8" s="130">
        <f t="shared" ref="B8:B9" si="2">A8</f>
        <v>9608.5</v>
      </c>
    </row>
    <row r="9">
      <c r="A9" s="129">
        <v>9608.5</v>
      </c>
      <c r="B9" s="130">
        <f t="shared" si="2"/>
        <v>9608.5</v>
      </c>
    </row>
    <row r="10">
      <c r="A10" s="157">
        <v>5529.29</v>
      </c>
      <c r="B10" s="158">
        <v>3480.0</v>
      </c>
    </row>
    <row r="11">
      <c r="A11" s="157">
        <v>27687.36</v>
      </c>
      <c r="B11" s="158">
        <v>27210.69</v>
      </c>
    </row>
    <row r="12">
      <c r="A12" s="109">
        <f t="shared" ref="A12:B12" si="3">A13+A14</f>
        <v>20140</v>
      </c>
      <c r="B12" s="163">
        <f t="shared" si="3"/>
        <v>20140</v>
      </c>
    </row>
    <row r="13">
      <c r="A13" s="166">
        <v>11170.0</v>
      </c>
      <c r="B13" s="130">
        <f t="shared" ref="B13:B14" si="4">A13</f>
        <v>11170</v>
      </c>
    </row>
    <row r="14">
      <c r="A14" s="166">
        <v>8970.0</v>
      </c>
      <c r="B14" s="130">
        <f t="shared" si="4"/>
        <v>8970</v>
      </c>
    </row>
    <row r="15">
      <c r="A15" s="109">
        <f t="shared" ref="A15:B15" si="5">A16+A17+A18</f>
        <v>29033.11</v>
      </c>
      <c r="B15" s="163">
        <f t="shared" si="5"/>
        <v>29033.11</v>
      </c>
    </row>
    <row r="16">
      <c r="A16" s="166">
        <v>11170.0</v>
      </c>
      <c r="B16" s="130">
        <f t="shared" ref="B16:B18" si="6">A16</f>
        <v>11170</v>
      </c>
    </row>
    <row r="17">
      <c r="A17" s="166">
        <v>8970.0</v>
      </c>
      <c r="B17" s="130">
        <f t="shared" si="6"/>
        <v>8970</v>
      </c>
    </row>
    <row r="18">
      <c r="A18" s="174">
        <v>8893.11</v>
      </c>
      <c r="B18" s="130">
        <f t="shared" si="6"/>
        <v>8893.11</v>
      </c>
    </row>
    <row r="19">
      <c r="A19" s="109">
        <f t="shared" ref="A19:B19" si="7">A20+A21</f>
        <v>20140</v>
      </c>
      <c r="B19" s="182">
        <f t="shared" si="7"/>
        <v>20140</v>
      </c>
    </row>
    <row r="20">
      <c r="A20" s="166">
        <v>11170.0</v>
      </c>
      <c r="B20" s="130">
        <f t="shared" ref="B20:B21" si="8">A20</f>
        <v>11170</v>
      </c>
    </row>
    <row r="21">
      <c r="A21" s="166">
        <v>8970.0</v>
      </c>
      <c r="B21" s="130">
        <f t="shared" si="8"/>
        <v>8970</v>
      </c>
    </row>
    <row r="22">
      <c r="A22" s="109">
        <f t="shared" ref="A22:B22" si="9">A23+A24</f>
        <v>15809.54</v>
      </c>
      <c r="B22" s="182">
        <f t="shared" si="9"/>
        <v>15809.54</v>
      </c>
    </row>
    <row r="23">
      <c r="A23" s="166">
        <v>7904.77</v>
      </c>
      <c r="B23" s="130">
        <f t="shared" ref="B23:B24" si="10">A23</f>
        <v>7904.77</v>
      </c>
    </row>
    <row r="24">
      <c r="A24" s="166">
        <v>7904.77</v>
      </c>
      <c r="B24" s="130">
        <f t="shared" si="10"/>
        <v>7904.77</v>
      </c>
    </row>
    <row r="25">
      <c r="A25" s="109">
        <f>A26</f>
        <v>9069</v>
      </c>
      <c r="B25" s="182">
        <f>SUM(B26)</f>
        <v>3278</v>
      </c>
    </row>
    <row r="26">
      <c r="A26" s="185">
        <v>9069.0</v>
      </c>
      <c r="B26" s="185">
        <v>3278.0</v>
      </c>
    </row>
    <row r="27">
      <c r="A27" s="190">
        <f>+A28+A33</f>
        <v>19193.286</v>
      </c>
      <c r="B27" s="192">
        <f>B28+B33</f>
        <v>19193.286</v>
      </c>
    </row>
    <row r="28">
      <c r="A28" s="201">
        <f>SUM(A29:A32)</f>
        <v>11310.45</v>
      </c>
      <c r="B28" s="202">
        <f>B29+B30+B31+B32</f>
        <v>11310.45</v>
      </c>
    </row>
    <row r="29">
      <c r="A29" s="129">
        <v>2802.62</v>
      </c>
      <c r="B29" s="130">
        <f t="shared" ref="B29:B32" si="11">A29</f>
        <v>2802.62</v>
      </c>
    </row>
    <row r="30">
      <c r="A30" s="129">
        <v>2802.61</v>
      </c>
      <c r="B30" s="130">
        <f t="shared" si="11"/>
        <v>2802.61</v>
      </c>
    </row>
    <row r="31">
      <c r="A31" s="129">
        <v>2802.61</v>
      </c>
      <c r="B31" s="130">
        <f t="shared" si="11"/>
        <v>2802.61</v>
      </c>
    </row>
    <row r="32">
      <c r="A32" s="129">
        <v>2902.61</v>
      </c>
      <c r="B32" s="130">
        <f t="shared" si="11"/>
        <v>2902.61</v>
      </c>
    </row>
    <row r="33">
      <c r="A33" s="205">
        <f t="shared" ref="A33:B33" si="12">A34+A35</f>
        <v>7882.836</v>
      </c>
      <c r="B33" s="149">
        <f t="shared" si="12"/>
        <v>7882.836</v>
      </c>
    </row>
    <row r="34">
      <c r="A34" s="166">
        <v>3941.418</v>
      </c>
      <c r="B34" s="130">
        <f t="shared" ref="B34:B35" si="13">A34</f>
        <v>3941.418</v>
      </c>
    </row>
    <row r="35">
      <c r="A35" s="207">
        <v>3941.418</v>
      </c>
      <c r="B35" s="130">
        <f t="shared" si="13"/>
        <v>3941.418</v>
      </c>
    </row>
    <row r="36">
      <c r="A36" s="211">
        <f>+A37+A41+A43+A45</f>
        <v>171406</v>
      </c>
      <c r="B36" s="212">
        <f>B41+B43+B45</f>
        <v>169656</v>
      </c>
    </row>
    <row r="37">
      <c r="A37" s="201">
        <f t="shared" ref="A37:B37" si="14">A38+A39+A40</f>
        <v>1750</v>
      </c>
      <c r="B37" s="163">
        <f t="shared" si="14"/>
        <v>0</v>
      </c>
    </row>
    <row r="38">
      <c r="A38" s="129"/>
      <c r="B38" s="130"/>
    </row>
    <row r="39">
      <c r="A39" s="207"/>
      <c r="B39" s="130"/>
    </row>
    <row r="40">
      <c r="A40" s="207">
        <v>1750.0</v>
      </c>
      <c r="B40" s="130"/>
    </row>
    <row r="41">
      <c r="A41" s="205">
        <f t="shared" ref="A41:B41" si="15">A42</f>
        <v>56552</v>
      </c>
      <c r="B41" s="163">
        <f t="shared" si="15"/>
        <v>56552</v>
      </c>
    </row>
    <row r="42">
      <c r="A42" s="166">
        <v>56552.0</v>
      </c>
      <c r="B42" s="130">
        <f>A42</f>
        <v>56552</v>
      </c>
    </row>
    <row r="43">
      <c r="A43" s="109">
        <f t="shared" ref="A43:B43" si="16">A44</f>
        <v>56552</v>
      </c>
      <c r="B43" s="163">
        <f t="shared" si="16"/>
        <v>56552</v>
      </c>
    </row>
    <row r="44">
      <c r="A44" s="166">
        <v>56552.0</v>
      </c>
      <c r="B44" s="130">
        <f>A44</f>
        <v>56552</v>
      </c>
    </row>
    <row r="45">
      <c r="A45" s="109">
        <f t="shared" ref="A45:B45" si="17">A46</f>
        <v>56552</v>
      </c>
      <c r="B45" s="163">
        <f t="shared" si="17"/>
        <v>56552</v>
      </c>
    </row>
    <row r="46">
      <c r="A46" s="166">
        <v>56552.0</v>
      </c>
      <c r="B46" s="130">
        <f>A46</f>
        <v>56552</v>
      </c>
    </row>
    <row r="47">
      <c r="A47" s="109" t="s">
        <v>110</v>
      </c>
      <c r="B47" s="163" t="str">
        <f>B48</f>
        <v/>
      </c>
    </row>
    <row r="48">
      <c r="A48" s="166" t="s">
        <v>110</v>
      </c>
      <c r="B48" s="130"/>
    </row>
    <row r="49">
      <c r="A49" s="190">
        <f t="shared" ref="A49:B49" si="18">A50+A52+A56+A58+A60+A64+A66</f>
        <v>60753.75</v>
      </c>
      <c r="B49" s="225">
        <f t="shared" si="18"/>
        <v>60753.75</v>
      </c>
    </row>
    <row r="50">
      <c r="A50" s="201">
        <f t="shared" ref="A50:B50" si="19">A51</f>
        <v>4649.03</v>
      </c>
      <c r="B50" s="163">
        <f t="shared" si="19"/>
        <v>4649.03</v>
      </c>
    </row>
    <row r="51">
      <c r="A51" s="129">
        <v>4649.03</v>
      </c>
      <c r="B51" s="130">
        <f>A51</f>
        <v>4649.03</v>
      </c>
    </row>
    <row r="52">
      <c r="A52" s="201">
        <f t="shared" ref="A52:B52" si="20">A53+A54+A55</f>
        <v>17794.12</v>
      </c>
      <c r="B52" s="163">
        <f t="shared" si="20"/>
        <v>17794.12</v>
      </c>
    </row>
    <row r="53">
      <c r="A53" s="129">
        <v>4649.03</v>
      </c>
      <c r="B53" s="130">
        <f t="shared" ref="B53:B55" si="21">A53</f>
        <v>4649.03</v>
      </c>
    </row>
    <row r="54">
      <c r="A54" s="129">
        <v>4649.03</v>
      </c>
      <c r="B54" s="130">
        <f t="shared" si="21"/>
        <v>4649.03</v>
      </c>
    </row>
    <row r="55">
      <c r="A55" s="166">
        <v>8496.06</v>
      </c>
      <c r="B55" s="130">
        <f t="shared" si="21"/>
        <v>8496.06</v>
      </c>
    </row>
    <row r="56">
      <c r="A56" s="201">
        <v>8496.06</v>
      </c>
      <c r="B56" s="163">
        <f>B57</f>
        <v>8496.06</v>
      </c>
    </row>
    <row r="57">
      <c r="A57" s="166">
        <v>8496.06</v>
      </c>
      <c r="B57" s="130">
        <f>A57</f>
        <v>8496.06</v>
      </c>
    </row>
    <row r="58">
      <c r="A58" s="201">
        <v>8496.06</v>
      </c>
      <c r="B58" s="163">
        <f>B59</f>
        <v>8496.06</v>
      </c>
    </row>
    <row r="59">
      <c r="A59" s="166">
        <v>8496.06</v>
      </c>
      <c r="B59" s="130">
        <f>A59</f>
        <v>8496.06</v>
      </c>
    </row>
    <row r="60">
      <c r="A60" s="201">
        <f t="shared" ref="A60:B60" si="22">A61+A62+A63</f>
        <v>13947.09</v>
      </c>
      <c r="B60" s="163">
        <f t="shared" si="22"/>
        <v>13947.09</v>
      </c>
    </row>
    <row r="61">
      <c r="A61" s="129">
        <v>4649.03</v>
      </c>
      <c r="B61" s="130">
        <f t="shared" ref="B61:B63" si="23">A61</f>
        <v>4649.03</v>
      </c>
    </row>
    <row r="62">
      <c r="A62" s="129">
        <v>4649.03</v>
      </c>
      <c r="B62" s="130">
        <f t="shared" si="23"/>
        <v>4649.03</v>
      </c>
    </row>
    <row r="63">
      <c r="A63" s="129">
        <v>4649.03</v>
      </c>
      <c r="B63" s="130">
        <f t="shared" si="23"/>
        <v>4649.03</v>
      </c>
    </row>
    <row r="64">
      <c r="A64" s="109">
        <f t="shared" ref="A64:B64" si="24">A65</f>
        <v>2722.36</v>
      </c>
      <c r="B64" s="163">
        <f t="shared" si="24"/>
        <v>2722.36</v>
      </c>
    </row>
    <row r="65">
      <c r="A65" s="238">
        <v>2722.36</v>
      </c>
      <c r="B65" s="238">
        <v>2722.36</v>
      </c>
    </row>
    <row r="66">
      <c r="A66" s="241">
        <f t="shared" ref="A66:B66" si="25">A67</f>
        <v>4649.03</v>
      </c>
      <c r="B66" s="242">
        <f t="shared" si="25"/>
        <v>4649.03</v>
      </c>
    </row>
    <row r="67">
      <c r="A67" s="129">
        <v>4649.03</v>
      </c>
      <c r="B67" s="130">
        <f>A67</f>
        <v>4649.03</v>
      </c>
    </row>
    <row r="68">
      <c r="A68" s="248">
        <v>88776.29</v>
      </c>
      <c r="B68" s="250">
        <v>59654.22</v>
      </c>
    </row>
    <row r="69">
      <c r="A69" s="256">
        <f>306346.68+6168.8</f>
        <v>312515.48</v>
      </c>
      <c r="B69" s="258">
        <v>307943.2</v>
      </c>
    </row>
    <row r="70">
      <c r="A70" s="190">
        <v>5289.23</v>
      </c>
      <c r="B70" s="260">
        <v>4962.13</v>
      </c>
    </row>
    <row r="71">
      <c r="A71" s="190">
        <v>860.0</v>
      </c>
      <c r="B71" s="260">
        <v>860.0</v>
      </c>
    </row>
    <row r="72">
      <c r="A72" s="190">
        <v>3683.32</v>
      </c>
      <c r="B72" s="261">
        <v>3683.32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2024-04-11T16:27:52Z</dcterms:created>
  <dc:creator>Microsoft Office User</dc:creator>
</cp:coreProperties>
</file>